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re\OneDrive\Skrivebord\Pujoralaat\April 2022 Nassiussassat\"/>
    </mc:Choice>
  </mc:AlternateContent>
  <xr:revisionPtr revIDLastSave="0" documentId="8_{10917BCF-3018-4FF7-B6D0-EEAFA04A62D2}" xr6:coauthVersionLast="47" xr6:coauthVersionMax="47" xr10:uidLastSave="{00000000-0000-0000-0000-000000000000}"/>
  <bookViews>
    <workbookView xWindow="-108" yWindow="-108" windowWidth="23256" windowHeight="12456" firstSheet="2" activeTab="9" xr2:uid="{C5400928-F6A5-4E8C-B332-C5F16D6A1DD6}"/>
  </bookViews>
  <sheets>
    <sheet name="Qillerineq &amp; qaartitsineq" sheetId="1" r:id="rId1"/>
    <sheet name="Itersaliarsuarni bulldozererneq" sheetId="2" r:id="rId2"/>
    <sheet name="Itersaliarsuarni usilersorneq" sheetId="3" r:id="rId3"/>
    <sheet name="Ujaqqat qaleriissarsuit" sheetId="4" r:id="rId4"/>
    <sheet name="Aserorterivimmi usigiarneq" sheetId="5" r:id="rId5"/>
    <sheet name="Aqqusernit tangiinut naatsorsui" sheetId="6" r:id="rId6"/>
    <sheet name="Aatsitassarsiorfimmi aqqusernit" sheetId="7" r:id="rId7"/>
    <sheet name="Aqqusineq-Siss- Aatsi" sheetId="8" r:id="rId8"/>
    <sheet name="Aqq.-aserfall." sheetId="11" r:id="rId9"/>
    <sheet name="Katillugit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" i="12" l="1"/>
  <c r="Q3" i="12"/>
  <c r="Q7" i="11" l="1"/>
  <c r="E79" i="11"/>
  <c r="E73" i="11"/>
  <c r="D58" i="11"/>
  <c r="E64" i="11" s="1"/>
  <c r="E71" i="11" s="1"/>
  <c r="E9" i="11"/>
  <c r="E14" i="11"/>
  <c r="E20" i="11"/>
  <c r="E35" i="11"/>
  <c r="C50" i="11"/>
  <c r="C66" i="11"/>
  <c r="E47" i="11"/>
  <c r="E45" i="11"/>
  <c r="D44" i="11"/>
  <c r="D43" i="11"/>
  <c r="AH24" i="8"/>
  <c r="AH28" i="8"/>
  <c r="AH26" i="8"/>
  <c r="X75" i="8"/>
  <c r="X68" i="8"/>
  <c r="X66" i="8"/>
  <c r="X73" i="8"/>
  <c r="S18" i="8"/>
  <c r="U16" i="8"/>
  <c r="T44" i="8" s="1"/>
  <c r="U44" i="8" s="1"/>
  <c r="I45" i="8"/>
  <c r="I43" i="8"/>
  <c r="X52" i="8"/>
  <c r="X46" i="8"/>
  <c r="X40" i="8"/>
  <c r="X33" i="8"/>
  <c r="X25" i="8"/>
  <c r="X7" i="8"/>
  <c r="I19" i="8"/>
  <c r="P31" i="8"/>
  <c r="P15" i="8"/>
  <c r="I30" i="8"/>
  <c r="I26" i="8"/>
  <c r="I21" i="8"/>
  <c r="I17" i="8"/>
  <c r="AB21" i="7"/>
  <c r="AF5" i="7"/>
  <c r="R64" i="7"/>
  <c r="R62" i="7"/>
  <c r="R51" i="7"/>
  <c r="R43" i="7"/>
  <c r="R35" i="7"/>
  <c r="R27" i="7"/>
  <c r="R19" i="7"/>
  <c r="R11" i="7"/>
  <c r="G88" i="7"/>
  <c r="G87" i="7"/>
  <c r="I98" i="7"/>
  <c r="I96" i="7"/>
  <c r="I92" i="7"/>
  <c r="I70" i="7"/>
  <c r="I68" i="7"/>
  <c r="I55" i="7"/>
  <c r="I60" i="7" s="1"/>
  <c r="I48" i="7"/>
  <c r="I33" i="7"/>
  <c r="I26" i="7"/>
  <c r="I90" i="7"/>
  <c r="I77" i="7"/>
  <c r="H81" i="7"/>
  <c r="H80" i="7"/>
  <c r="H74" i="7"/>
  <c r="H40" i="7"/>
  <c r="E12" i="7"/>
  <c r="D12" i="7"/>
  <c r="H35" i="7"/>
  <c r="H57" i="7" s="1"/>
  <c r="H30" i="7"/>
  <c r="H52" i="7" s="1"/>
  <c r="H14" i="7"/>
  <c r="H36" i="7" s="1"/>
  <c r="H58" i="7" s="1"/>
  <c r="R6" i="1"/>
  <c r="N15" i="5"/>
  <c r="M14" i="5"/>
  <c r="P7" i="4"/>
  <c r="P8" i="4"/>
  <c r="O4" i="6"/>
  <c r="N1" i="6"/>
  <c r="K1" i="6"/>
  <c r="G41" i="4"/>
  <c r="Q41" i="4" s="1"/>
  <c r="P21" i="4"/>
  <c r="P20" i="4"/>
  <c r="P5" i="4"/>
  <c r="H8" i="4"/>
  <c r="J8" i="4"/>
  <c r="L8" i="4"/>
  <c r="Q42" i="4"/>
  <c r="O13" i="3"/>
  <c r="N10" i="3"/>
  <c r="N9" i="3"/>
  <c r="W11" i="2"/>
  <c r="W9" i="2"/>
  <c r="W8" i="2"/>
  <c r="K11" i="2"/>
  <c r="N5" i="2"/>
  <c r="P5" i="2"/>
  <c r="G20" i="1"/>
  <c r="G19" i="1"/>
  <c r="R4" i="1"/>
  <c r="R25" i="1"/>
  <c r="R23" i="1"/>
  <c r="R22" i="1"/>
  <c r="G22" i="1"/>
  <c r="I12" i="1"/>
  <c r="G25" i="1"/>
  <c r="R9" i="1"/>
  <c r="R7" i="1"/>
  <c r="G23" i="1"/>
  <c r="M10" i="5"/>
  <c r="M13" i="5"/>
  <c r="Q20" i="1"/>
  <c r="AC16" i="7"/>
  <c r="AC17" i="7" s="1"/>
  <c r="N16" i="5"/>
  <c r="L8" i="6"/>
  <c r="I8" i="6"/>
  <c r="F8" i="6"/>
  <c r="N4" i="6"/>
  <c r="N8" i="6" s="1"/>
  <c r="O8" i="6" s="1"/>
  <c r="H64" i="11"/>
  <c r="H66" i="11" s="1"/>
  <c r="F64" i="11"/>
  <c r="F66" i="11" s="1"/>
  <c r="J62" i="11"/>
  <c r="J64" i="11" s="1"/>
  <c r="J66" i="11" s="1"/>
  <c r="A69" i="11"/>
  <c r="J71" i="11" s="1"/>
  <c r="J73" i="11" s="1"/>
  <c r="J58" i="11"/>
  <c r="H58" i="11"/>
  <c r="F58" i="11"/>
  <c r="J45" i="11"/>
  <c r="H45" i="11"/>
  <c r="F45" i="11"/>
  <c r="J40" i="11"/>
  <c r="H40" i="11"/>
  <c r="F40" i="11"/>
  <c r="A6" i="11"/>
  <c r="A27" i="11"/>
  <c r="J9" i="11"/>
  <c r="H9" i="11"/>
  <c r="F9" i="11"/>
  <c r="B13" i="11"/>
  <c r="S11" i="7"/>
  <c r="U11" i="7"/>
  <c r="W11" i="7"/>
  <c r="AK6" i="8"/>
  <c r="AM6" i="8" s="1"/>
  <c r="AM11" i="8" s="1"/>
  <c r="AM12" i="8" s="1"/>
  <c r="AI11" i="8"/>
  <c r="AI12" i="8" s="1"/>
  <c r="AC73" i="8"/>
  <c r="AA73" i="8"/>
  <c r="Y73" i="8"/>
  <c r="Y52" i="8"/>
  <c r="R50" i="8"/>
  <c r="AC52" i="8" s="1"/>
  <c r="AC46" i="8"/>
  <c r="AA46" i="8"/>
  <c r="Y46" i="8"/>
  <c r="G24" i="8"/>
  <c r="V44" i="8" s="1"/>
  <c r="B13" i="8"/>
  <c r="Q38" i="8"/>
  <c r="AC40" i="8" s="1"/>
  <c r="Q36" i="8"/>
  <c r="Q34" i="8"/>
  <c r="AC33" i="8" s="1"/>
  <c r="AC25" i="8"/>
  <c r="AA25" i="8"/>
  <c r="Y25" i="8"/>
  <c r="Q28" i="8"/>
  <c r="R25" i="8"/>
  <c r="Q26" i="8" s="1"/>
  <c r="T14" i="8"/>
  <c r="T13" i="8"/>
  <c r="T12" i="8"/>
  <c r="T11" i="8"/>
  <c r="T10" i="8"/>
  <c r="T9" i="8"/>
  <c r="N30" i="8"/>
  <c r="L30" i="8"/>
  <c r="J30" i="8"/>
  <c r="G17" i="8"/>
  <c r="J17" i="8"/>
  <c r="N21" i="8"/>
  <c r="L21" i="8"/>
  <c r="J21" i="8"/>
  <c r="N17" i="8"/>
  <c r="L17" i="8"/>
  <c r="E11" i="8"/>
  <c r="J6" i="8"/>
  <c r="G11" i="8"/>
  <c r="E24" i="8" s="1"/>
  <c r="F24" i="8" s="1"/>
  <c r="B9" i="8"/>
  <c r="G21" i="8" s="1"/>
  <c r="AE7" i="7"/>
  <c r="AG7" i="7" s="1"/>
  <c r="AG16" i="7" s="1"/>
  <c r="W51" i="7"/>
  <c r="U51" i="7"/>
  <c r="S51" i="7"/>
  <c r="W43" i="7"/>
  <c r="U43" i="7"/>
  <c r="S43" i="7"/>
  <c r="W35" i="7"/>
  <c r="U35" i="7"/>
  <c r="S35" i="7"/>
  <c r="W27" i="7"/>
  <c r="U27" i="7"/>
  <c r="S27" i="7"/>
  <c r="W19" i="7"/>
  <c r="U19" i="7"/>
  <c r="S19" i="7"/>
  <c r="N77" i="7"/>
  <c r="L77" i="7"/>
  <c r="J77" i="7"/>
  <c r="N82" i="7"/>
  <c r="L82" i="7"/>
  <c r="J82" i="7"/>
  <c r="I82" i="7"/>
  <c r="H79" i="7"/>
  <c r="N60" i="7"/>
  <c r="L60" i="7"/>
  <c r="J60" i="7"/>
  <c r="N55" i="7"/>
  <c r="L55" i="7"/>
  <c r="J55" i="7"/>
  <c r="I16" i="7"/>
  <c r="I38" i="7" s="1"/>
  <c r="J7" i="7"/>
  <c r="K7" i="7" s="1"/>
  <c r="D11" i="7"/>
  <c r="D7" i="7"/>
  <c r="B18" i="7"/>
  <c r="P10" i="6"/>
  <c r="D10" i="6"/>
  <c r="D8" i="6"/>
  <c r="I4" i="6"/>
  <c r="F4" i="6"/>
  <c r="L4" i="6" s="1"/>
  <c r="S19" i="5"/>
  <c r="Q19" i="5"/>
  <c r="O19" i="5"/>
  <c r="T27" i="4"/>
  <c r="V44" i="4"/>
  <c r="T44" i="4"/>
  <c r="R44" i="4"/>
  <c r="V27" i="4"/>
  <c r="R27" i="4"/>
  <c r="V15" i="4"/>
  <c r="V46" i="4" s="1"/>
  <c r="T15" i="4"/>
  <c r="R15" i="4"/>
  <c r="T16" i="3"/>
  <c r="R16" i="3"/>
  <c r="P16" i="3"/>
  <c r="AB11" i="2"/>
  <c r="Z11" i="2"/>
  <c r="X11" i="2"/>
  <c r="Y25" i="1"/>
  <c r="W25" i="1"/>
  <c r="U25" i="1"/>
  <c r="I11" i="5"/>
  <c r="I12" i="5" s="1"/>
  <c r="I14" i="5" s="1"/>
  <c r="G11" i="5"/>
  <c r="G12" i="5" s="1"/>
  <c r="G14" i="5" s="1"/>
  <c r="E11" i="5"/>
  <c r="E12" i="5" s="1"/>
  <c r="L44" i="4"/>
  <c r="J44" i="4"/>
  <c r="H44" i="4"/>
  <c r="L31" i="4"/>
  <c r="L32" i="4" s="1"/>
  <c r="L34" i="4" s="1"/>
  <c r="J31" i="4"/>
  <c r="J32" i="4" s="1"/>
  <c r="H31" i="4"/>
  <c r="H32" i="4" s="1"/>
  <c r="I17" i="1"/>
  <c r="L20" i="4"/>
  <c r="L21" i="4" s="1"/>
  <c r="L23" i="4" s="1"/>
  <c r="J20" i="4"/>
  <c r="J21" i="4" s="1"/>
  <c r="H20" i="4"/>
  <c r="H21" i="4" s="1"/>
  <c r="L9" i="4"/>
  <c r="L11" i="4" s="1"/>
  <c r="J9" i="4"/>
  <c r="H9" i="4"/>
  <c r="N85" i="7" l="1"/>
  <c r="N86" i="7" s="1"/>
  <c r="L63" i="7"/>
  <c r="L64" i="7" s="1"/>
  <c r="N63" i="7"/>
  <c r="N64" i="7" s="1"/>
  <c r="AE16" i="7"/>
  <c r="AE17" i="7" s="1"/>
  <c r="AE18" i="7" s="1"/>
  <c r="AG17" i="7"/>
  <c r="AC18" i="7"/>
  <c r="AC19" i="7"/>
  <c r="AE19" i="7"/>
  <c r="J63" i="7"/>
  <c r="J64" i="7" s="1"/>
  <c r="J66" i="7" s="1"/>
  <c r="N68" i="7"/>
  <c r="Y33" i="8"/>
  <c r="AA33" i="8"/>
  <c r="AK11" i="8"/>
  <c r="AK12" i="8" s="1"/>
  <c r="AA52" i="8"/>
  <c r="AI14" i="8"/>
  <c r="AI13" i="8"/>
  <c r="AK14" i="8"/>
  <c r="AK13" i="8"/>
  <c r="AM14" i="8"/>
  <c r="AM13" i="8"/>
  <c r="N26" i="8"/>
  <c r="L26" i="8"/>
  <c r="J26" i="8"/>
  <c r="J36" i="8"/>
  <c r="J37" i="8" s="1"/>
  <c r="G13" i="8"/>
  <c r="Y40" i="8"/>
  <c r="L6" i="8"/>
  <c r="Y7" i="8"/>
  <c r="AA40" i="8"/>
  <c r="N6" i="8"/>
  <c r="N36" i="8" s="1"/>
  <c r="N37" i="8" s="1"/>
  <c r="AA7" i="8"/>
  <c r="AC7" i="8"/>
  <c r="AC58" i="8" s="1"/>
  <c r="AC59" i="8" s="1"/>
  <c r="R46" i="4"/>
  <c r="T46" i="4"/>
  <c r="F47" i="11"/>
  <c r="H47" i="11"/>
  <c r="H50" i="11" s="1"/>
  <c r="E14" i="5"/>
  <c r="E13" i="5"/>
  <c r="E19" i="5" s="1"/>
  <c r="G13" i="5"/>
  <c r="G19" i="5" s="1"/>
  <c r="I13" i="5"/>
  <c r="I19" i="5" s="1"/>
  <c r="N90" i="7"/>
  <c r="J85" i="7"/>
  <c r="J90" i="7" s="1"/>
  <c r="H71" i="11"/>
  <c r="H73" i="11" s="1"/>
  <c r="J47" i="11"/>
  <c r="J50" i="11" s="1"/>
  <c r="F50" i="11"/>
  <c r="H30" i="11"/>
  <c r="F71" i="11"/>
  <c r="F73" i="11" s="1"/>
  <c r="F30" i="11"/>
  <c r="J30" i="11"/>
  <c r="F25" i="11"/>
  <c r="H25" i="11"/>
  <c r="J25" i="11"/>
  <c r="W57" i="7"/>
  <c r="W62" i="7" s="1"/>
  <c r="L85" i="7"/>
  <c r="L86" i="7" s="1"/>
  <c r="L88" i="7" s="1"/>
  <c r="J11" i="7"/>
  <c r="S57" i="7"/>
  <c r="S62" i="7" s="1"/>
  <c r="L68" i="7"/>
  <c r="U57" i="7"/>
  <c r="U62" i="7" s="1"/>
  <c r="J68" i="7"/>
  <c r="N87" i="7"/>
  <c r="N88" i="7"/>
  <c r="L65" i="7"/>
  <c r="L66" i="7"/>
  <c r="N65" i="7"/>
  <c r="N66" i="7"/>
  <c r="N11" i="7"/>
  <c r="J29" i="7"/>
  <c r="L33" i="7" s="1"/>
  <c r="L16" i="7"/>
  <c r="K29" i="7"/>
  <c r="L11" i="7"/>
  <c r="N16" i="7"/>
  <c r="J16" i="7"/>
  <c r="O12" i="6"/>
  <c r="H34" i="4"/>
  <c r="H33" i="4"/>
  <c r="J23" i="4"/>
  <c r="J22" i="4"/>
  <c r="J27" i="4" s="1"/>
  <c r="J33" i="4"/>
  <c r="J34" i="4"/>
  <c r="H23" i="4"/>
  <c r="H22" i="4"/>
  <c r="L22" i="4"/>
  <c r="L27" i="4" s="1"/>
  <c r="L33" i="4"/>
  <c r="L39" i="4" s="1"/>
  <c r="J11" i="4"/>
  <c r="J10" i="4"/>
  <c r="H11" i="4"/>
  <c r="H10" i="4"/>
  <c r="L10" i="4"/>
  <c r="L15" i="4" s="1"/>
  <c r="J86" i="7" l="1"/>
  <c r="J88" i="7" s="1"/>
  <c r="AE21" i="7"/>
  <c r="AC21" i="7"/>
  <c r="J65" i="7"/>
  <c r="L90" i="7"/>
  <c r="AG19" i="7"/>
  <c r="AG18" i="7"/>
  <c r="AG21" i="7" s="1"/>
  <c r="J19" i="7"/>
  <c r="J20" i="7" s="1"/>
  <c r="J22" i="7" s="1"/>
  <c r="Y58" i="8"/>
  <c r="Y59" i="8" s="1"/>
  <c r="Y61" i="8"/>
  <c r="Y60" i="8"/>
  <c r="Y68" i="8" s="1"/>
  <c r="N39" i="8"/>
  <c r="N38" i="8"/>
  <c r="N45" i="8" s="1"/>
  <c r="L36" i="8"/>
  <c r="L37" i="8" s="1"/>
  <c r="J39" i="8"/>
  <c r="J38" i="8"/>
  <c r="J45" i="8" s="1"/>
  <c r="AC61" i="8"/>
  <c r="AC60" i="8"/>
  <c r="AA58" i="8"/>
  <c r="AA59" i="8" s="1"/>
  <c r="H27" i="4"/>
  <c r="H39" i="4"/>
  <c r="L46" i="4"/>
  <c r="W58" i="7"/>
  <c r="W60" i="7" s="1"/>
  <c r="F32" i="11"/>
  <c r="J32" i="11"/>
  <c r="H32" i="11"/>
  <c r="L87" i="7"/>
  <c r="U58" i="7"/>
  <c r="U59" i="7" s="1"/>
  <c r="S58" i="7"/>
  <c r="S60" i="7" s="1"/>
  <c r="J70" i="7"/>
  <c r="N19" i="7"/>
  <c r="N20" i="7" s="1"/>
  <c r="N22" i="7" s="1"/>
  <c r="N70" i="7"/>
  <c r="N92" i="7"/>
  <c r="J87" i="7"/>
  <c r="J92" i="7" s="1"/>
  <c r="L70" i="7"/>
  <c r="L92" i="7"/>
  <c r="L19" i="7"/>
  <c r="L20" i="7" s="1"/>
  <c r="L22" i="7" s="1"/>
  <c r="J33" i="7"/>
  <c r="N33" i="7"/>
  <c r="J38" i="7"/>
  <c r="N38" i="7"/>
  <c r="L38" i="7"/>
  <c r="L41" i="7" s="1"/>
  <c r="L42" i="7" s="1"/>
  <c r="P6" i="6"/>
  <c r="Q6" i="6" s="1"/>
  <c r="J39" i="4"/>
  <c r="H15" i="4"/>
  <c r="H46" i="4" s="1"/>
  <c r="J15" i="4"/>
  <c r="J46" i="4" s="1"/>
  <c r="W59" i="7" l="1"/>
  <c r="J24" i="7"/>
  <c r="U60" i="7"/>
  <c r="U64" i="7" s="1"/>
  <c r="L38" i="8"/>
  <c r="L39" i="8"/>
  <c r="Y75" i="8"/>
  <c r="AA61" i="8"/>
  <c r="AA60" i="8"/>
  <c r="AA68" i="8" s="1"/>
  <c r="AC68" i="8"/>
  <c r="AC75" i="8" s="1"/>
  <c r="J35" i="11"/>
  <c r="J81" i="11" s="1"/>
  <c r="J79" i="11"/>
  <c r="H35" i="11"/>
  <c r="H81" i="11" s="1"/>
  <c r="H79" i="11"/>
  <c r="F35" i="11"/>
  <c r="F81" i="11" s="1"/>
  <c r="F79" i="11"/>
  <c r="S59" i="7"/>
  <c r="S64" i="7" s="1"/>
  <c r="W64" i="7"/>
  <c r="J21" i="7"/>
  <c r="N21" i="7"/>
  <c r="L21" i="7"/>
  <c r="L26" i="7" s="1"/>
  <c r="N46" i="7"/>
  <c r="N96" i="7" s="1"/>
  <c r="W98" i="7" s="1"/>
  <c r="N26" i="7"/>
  <c r="J46" i="7"/>
  <c r="J96" i="7" s="1"/>
  <c r="S98" i="7" s="1"/>
  <c r="L46" i="7"/>
  <c r="L96" i="7" s="1"/>
  <c r="U98" i="7" s="1"/>
  <c r="L44" i="7"/>
  <c r="L43" i="7"/>
  <c r="N41" i="7"/>
  <c r="N42" i="7" s="1"/>
  <c r="J41" i="7"/>
  <c r="J42" i="7" s="1"/>
  <c r="J26" i="7"/>
  <c r="L45" i="8" l="1"/>
  <c r="AA75" i="8" s="1"/>
  <c r="N43" i="7"/>
  <c r="N44" i="7"/>
  <c r="J44" i="7"/>
  <c r="J43" i="7"/>
  <c r="J48" i="7" s="1"/>
  <c r="J98" i="7" s="1"/>
  <c r="S100" i="7" s="1"/>
  <c r="L48" i="7"/>
  <c r="L98" i="7" s="1"/>
  <c r="U100" i="7" s="1"/>
  <c r="N48" i="7" l="1"/>
  <c r="N98" i="7" s="1"/>
  <c r="W100" i="7" s="1"/>
  <c r="J4" i="3" l="1"/>
  <c r="R25" i="2"/>
  <c r="R26" i="2" s="1"/>
  <c r="P25" i="2"/>
  <c r="P26" i="2" s="1"/>
  <c r="N25" i="2"/>
  <c r="N26" i="2" s="1"/>
  <c r="N15" i="2"/>
  <c r="N16" i="2" s="1"/>
  <c r="I7" i="2"/>
  <c r="I5" i="2"/>
  <c r="I9" i="2" s="1"/>
  <c r="H7" i="2"/>
  <c r="H5" i="2"/>
  <c r="F9" i="2"/>
  <c r="B9" i="2"/>
  <c r="R15" i="2" s="1"/>
  <c r="R16" i="2" s="1"/>
  <c r="D14" i="1"/>
  <c r="I14" i="1" s="1"/>
  <c r="J17" i="1" s="1"/>
  <c r="J23" i="1" s="1"/>
  <c r="D13" i="1"/>
  <c r="H8" i="3" l="1"/>
  <c r="H14" i="3" s="1"/>
  <c r="F8" i="3"/>
  <c r="F9" i="3" s="1"/>
  <c r="N3" i="2"/>
  <c r="E33" i="2" s="1"/>
  <c r="H9" i="3"/>
  <c r="H11" i="3" s="1"/>
  <c r="N18" i="2"/>
  <c r="N17" i="2"/>
  <c r="N21" i="2" s="1"/>
  <c r="N27" i="2"/>
  <c r="N28" i="2"/>
  <c r="R17" i="2"/>
  <c r="R21" i="2" s="1"/>
  <c r="R18" i="2"/>
  <c r="P27" i="2"/>
  <c r="P28" i="2"/>
  <c r="R27" i="2"/>
  <c r="R28" i="2"/>
  <c r="P15" i="2"/>
  <c r="P16" i="2" s="1"/>
  <c r="L17" i="1"/>
  <c r="J18" i="1"/>
  <c r="N17" i="1"/>
  <c r="J8" i="3"/>
  <c r="P3" i="2"/>
  <c r="N6" i="2"/>
  <c r="R3" i="2"/>
  <c r="R5" i="2" s="1"/>
  <c r="H9" i="2"/>
  <c r="F10" i="3" l="1"/>
  <c r="F11" i="3"/>
  <c r="H10" i="3"/>
  <c r="H16" i="3" s="1"/>
  <c r="J14" i="3"/>
  <c r="J9" i="3"/>
  <c r="F14" i="3"/>
  <c r="N31" i="2"/>
  <c r="P31" i="2"/>
  <c r="R6" i="2"/>
  <c r="I33" i="2"/>
  <c r="P17" i="2"/>
  <c r="P18" i="2"/>
  <c r="N7" i="2"/>
  <c r="N8" i="2"/>
  <c r="P6" i="2"/>
  <c r="G33" i="2"/>
  <c r="R31" i="2"/>
  <c r="N18" i="1"/>
  <c r="N20" i="1" s="1"/>
  <c r="N23" i="1"/>
  <c r="L18" i="1"/>
  <c r="L20" i="1" s="1"/>
  <c r="L23" i="1"/>
  <c r="J19" i="1"/>
  <c r="J20" i="1"/>
  <c r="N19" i="1"/>
  <c r="P21" i="2" l="1"/>
  <c r="N25" i="1"/>
  <c r="J11" i="3"/>
  <c r="J10" i="3"/>
  <c r="F16" i="3"/>
  <c r="N11" i="2"/>
  <c r="E35" i="2" s="1"/>
  <c r="R8" i="2"/>
  <c r="R7" i="2"/>
  <c r="P8" i="2"/>
  <c r="P7" i="2"/>
  <c r="L19" i="1"/>
  <c r="L25" i="1" s="1"/>
  <c r="J25" i="1"/>
  <c r="R11" i="2" l="1"/>
  <c r="I35" i="2" s="1"/>
  <c r="J16" i="3"/>
  <c r="P11" i="2"/>
  <c r="G35" i="2" s="1"/>
</calcChain>
</file>

<file path=xl/sharedStrings.xml><?xml version="1.0" encoding="utf-8"?>
<sst xmlns="http://schemas.openxmlformats.org/spreadsheetml/2006/main" count="856" uniqueCount="241">
  <si>
    <t>PM30</t>
  </si>
  <si>
    <t>PM10</t>
  </si>
  <si>
    <t>PM2,5</t>
  </si>
  <si>
    <t>holes</t>
  </si>
  <si>
    <t>Emissions</t>
  </si>
  <si>
    <t>Drilling:</t>
  </si>
  <si>
    <t>Blasting:</t>
  </si>
  <si>
    <t>PM30 kg</t>
  </si>
  <si>
    <t>PM10 kg</t>
  </si>
  <si>
    <t>PM2,5 kg</t>
  </si>
  <si>
    <t>tons</t>
  </si>
  <si>
    <t>km/h</t>
  </si>
  <si>
    <t>hours</t>
  </si>
  <si>
    <t>km</t>
  </si>
  <si>
    <r>
      <t xml:space="preserve">Traveling emissionfactors for 200 km see </t>
    </r>
    <r>
      <rPr>
        <b/>
        <sz val="11"/>
        <color theme="1"/>
        <rFont val="Calibri"/>
        <family val="2"/>
        <scheme val="minor"/>
      </rPr>
      <t>Haul Road factors</t>
    </r>
  </si>
  <si>
    <r>
      <t xml:space="preserve">Traveling emissionfactors for 60000 km see </t>
    </r>
    <r>
      <rPr>
        <b/>
        <sz val="11"/>
        <color theme="1"/>
        <rFont val="Calibri"/>
        <family val="2"/>
        <scheme val="minor"/>
      </rPr>
      <t>Haul Road factors</t>
    </r>
  </si>
  <si>
    <t>Total</t>
  </si>
  <si>
    <t>m/s</t>
  </si>
  <si>
    <t>After control</t>
  </si>
  <si>
    <t>Urani? Naamik Narsaq</t>
  </si>
  <si>
    <t>Greenland Minerals</t>
  </si>
  <si>
    <t>silt %</t>
  </si>
  <si>
    <t>k</t>
  </si>
  <si>
    <t>PM30-k</t>
  </si>
  <si>
    <t>Tons</t>
  </si>
  <si>
    <t>PM10 * 0,374</t>
  </si>
  <si>
    <t>PM30/PM10</t>
  </si>
  <si>
    <t>PM10/PM30</t>
  </si>
  <si>
    <t>PM2,5/PM10</t>
  </si>
  <si>
    <t>PM10/PM2,5</t>
  </si>
  <si>
    <t>Truck weights:</t>
  </si>
  <si>
    <t>Empty</t>
  </si>
  <si>
    <t>load</t>
  </si>
  <si>
    <t>Full load</t>
  </si>
  <si>
    <t>164 tons</t>
  </si>
  <si>
    <t>72 tons</t>
  </si>
  <si>
    <t>Bulldozer</t>
  </si>
  <si>
    <t>weight</t>
  </si>
  <si>
    <t>74 tons</t>
  </si>
  <si>
    <t>Metal RE Oxide</t>
  </si>
  <si>
    <t>Lanthanum Oxide</t>
  </si>
  <si>
    <t>Cerium Hydroxide</t>
  </si>
  <si>
    <t>LaCe Oxide</t>
  </si>
  <si>
    <t>Zinc Concentrate</t>
  </si>
  <si>
    <t>Fluorspar</t>
  </si>
  <si>
    <t>max tons</t>
  </si>
  <si>
    <t>20 ft</t>
  </si>
  <si>
    <t>containers</t>
  </si>
  <si>
    <t>Yellow Cake Uranium</t>
  </si>
  <si>
    <t>Sodium Hypochlorite</t>
  </si>
  <si>
    <t>TRUPACT III</t>
  </si>
  <si>
    <t>Sodium Carbonate</t>
  </si>
  <si>
    <t>netto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</si>
  <si>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</si>
  <si>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</si>
  <si>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diesel</t>
  </si>
  <si>
    <r>
      <t>ton/m</t>
    </r>
    <r>
      <rPr>
        <vertAlign val="superscript"/>
        <sz val="12"/>
        <color theme="1"/>
        <rFont val="Calibri"/>
        <family val="2"/>
        <scheme val="minor"/>
      </rPr>
      <t>3</t>
    </r>
  </si>
  <si>
    <t>Heavy fuel oil</t>
  </si>
  <si>
    <t>tons      =</t>
  </si>
  <si>
    <t>trips</t>
  </si>
  <si>
    <t>Import total</t>
  </si>
  <si>
    <t>IMPORT &amp; EXPORT TOTAL (ROAD HARBOR-MINING AREA)</t>
  </si>
  <si>
    <t>PM2,50/PM10</t>
  </si>
  <si>
    <t>Qillerineq</t>
  </si>
  <si>
    <t>Qaartitsinerit</t>
  </si>
  <si>
    <t>Putut</t>
  </si>
  <si>
    <t>Ukiumut</t>
  </si>
  <si>
    <t>Pujoralaaqqat</t>
  </si>
  <si>
    <t>Silaannarmiilertut</t>
  </si>
  <si>
    <t>Qaartitsineq</t>
  </si>
  <si>
    <r>
      <t>Annertussuseq m</t>
    </r>
    <r>
      <rPr>
        <vertAlign val="superscript"/>
        <sz val="11"/>
        <color theme="1"/>
        <rFont val="Calibri"/>
        <family val="2"/>
        <scheme val="minor"/>
      </rPr>
      <t>2</t>
    </r>
  </si>
  <si>
    <t>-qqiut</t>
  </si>
  <si>
    <t>(potens)</t>
  </si>
  <si>
    <t>PM30-mut tangeq</t>
  </si>
  <si>
    <t>aasaq/ukioq</t>
  </si>
  <si>
    <t>aasaq</t>
  </si>
  <si>
    <t>ukioq</t>
  </si>
  <si>
    <t>Itersaliarsuarni</t>
  </si>
  <si>
    <t>Bulldozererneq:</t>
  </si>
  <si>
    <t>Oqimaassusaa</t>
  </si>
  <si>
    <t>Sukkassusaa</t>
  </si>
  <si>
    <t>Sulinera</t>
  </si>
  <si>
    <t>tiimit</t>
  </si>
  <si>
    <t>Ingerlaarnera</t>
  </si>
  <si>
    <t>km ukiumut</t>
  </si>
  <si>
    <t>Itersaliarsuarmiit</t>
  </si>
  <si>
    <t>itersaliarsuarmut</t>
  </si>
  <si>
    <t>Sulinerani tangit</t>
  </si>
  <si>
    <t>Bulldozererneq itersaliarsuarni tamani</t>
  </si>
  <si>
    <t>Anorip sukkassusaa</t>
  </si>
  <si>
    <t>siltimik akua %</t>
  </si>
  <si>
    <t>Aatsitassat</t>
  </si>
  <si>
    <t>Igitassat</t>
  </si>
  <si>
    <t>Katillugit</t>
  </si>
  <si>
    <t>usilersorneq</t>
  </si>
  <si>
    <t>Ukiumut:</t>
  </si>
  <si>
    <t>Igitat</t>
  </si>
  <si>
    <t>Ujaqqani qaleriissarsuarni sulineq</t>
  </si>
  <si>
    <t>"Itersaliarsuarmi usilersorneq"</t>
  </si>
  <si>
    <t>Usigiarneq</t>
  </si>
  <si>
    <t>"Itersaliarsuarmi buuldozererneq"</t>
  </si>
  <si>
    <r>
      <rPr>
        <b/>
        <sz val="11"/>
        <color theme="1"/>
        <rFont val="Calibri"/>
        <family val="2"/>
        <scheme val="minor"/>
      </rPr>
      <t>Bulldozererneq</t>
    </r>
    <r>
      <rPr>
        <sz val="11"/>
        <color theme="1"/>
        <rFont val="Calibri"/>
        <family val="2"/>
        <scheme val="minor"/>
      </rPr>
      <t>: Tangii takukkit:</t>
    </r>
  </si>
  <si>
    <t>Bulldozerip ingerlaarnera: Tangii takukkit uani:</t>
  </si>
  <si>
    <t>"Aqqusernit tangiinut naatsorsui"-ffik</t>
  </si>
  <si>
    <t>Oqimaassuseq</t>
  </si>
  <si>
    <t>Ujaqqanik aserorterivimmi usigiarneq</t>
  </si>
  <si>
    <r>
      <rPr>
        <b/>
        <sz val="11"/>
        <color theme="1"/>
        <rFont val="Calibri"/>
        <family val="2"/>
        <scheme val="minor"/>
      </rPr>
      <t>Usigiarneq:</t>
    </r>
    <r>
      <rPr>
        <sz val="11"/>
        <color theme="1"/>
        <rFont val="Calibri"/>
        <family val="2"/>
        <scheme val="minor"/>
      </rPr>
      <t xml:space="preserve"> Tangii takukkit:</t>
    </r>
  </si>
  <si>
    <t>Usigiarneq: Tangii takukkit:</t>
  </si>
  <si>
    <t>Tangit</t>
  </si>
  <si>
    <t>Lastbilersuit</t>
  </si>
  <si>
    <t>Lastbilersuit itersaliarsuarmi</t>
  </si>
  <si>
    <t>siumut</t>
  </si>
  <si>
    <t>utimut</t>
  </si>
  <si>
    <t>takissusaa</t>
  </si>
  <si>
    <t>Ulikkaarlutik</t>
  </si>
  <si>
    <t>Useqaratik</t>
  </si>
  <si>
    <t>Lastbilersuit itersaliarsuarmiit</t>
  </si>
  <si>
    <t>aqqusernit naapiffiannut</t>
  </si>
  <si>
    <t>Lastbilersuit aqqusernit naapiffianniit</t>
  </si>
  <si>
    <t>ujaqqanik aserorterivimmut</t>
  </si>
  <si>
    <t>Pujoralaaqqat ukiumut</t>
  </si>
  <si>
    <t>Aatsitassarsiorfiup eqqaani</t>
  </si>
  <si>
    <t>aqqusinerni angallanneq</t>
  </si>
  <si>
    <t>Angallattut tangii: Takukkit "Aqqusernit tangiinut naatsorsui"-ffik.</t>
  </si>
  <si>
    <t>ujaqqanut qaleriissarsuarnut</t>
  </si>
  <si>
    <t>Lastbilersuit aatsitassarsiorfimmi angallannerat</t>
  </si>
  <si>
    <t>Aatsitassarsiorfimmi</t>
  </si>
  <si>
    <t>Bulldozeri itersaliarsuarmiit ujaqqanut qaleriissarsuarnut</t>
  </si>
  <si>
    <t>Bulldozeri itersaliarsuarmi</t>
  </si>
  <si>
    <t>Bulldozeri itersaliarsuup killinganiit aqqusernit naapiffiannut</t>
  </si>
  <si>
    <t>Bulldozeri aqqusernit naapiffianniit ujaqqanik qaleriissarsuarnut</t>
  </si>
  <si>
    <t>Bulldozeri itersaliarsuit akornanni ingerlaarnera</t>
  </si>
  <si>
    <t>Qillerussuit itersaliarsuit akornanni ingerlaarnerat</t>
  </si>
  <si>
    <t>Qalutaatersuup itersaliarsuit akornanni ingerlaarnera</t>
  </si>
  <si>
    <t>nikingassut</t>
  </si>
  <si>
    <t>Bulldozerip, qalutaassuup qillerussuillu ingerlaarnerisa katinnerat</t>
  </si>
  <si>
    <t>Aatsitassarsiorfimmi angallannerit katinneri</t>
  </si>
  <si>
    <t>Oqimaassutsit:</t>
  </si>
  <si>
    <t>Lastbileq</t>
  </si>
  <si>
    <t>Kalitaa</t>
  </si>
  <si>
    <t>Containeri</t>
  </si>
  <si>
    <t xml:space="preserve">40 ft kalittagaq </t>
  </si>
  <si>
    <t>containerinut</t>
  </si>
  <si>
    <t>marlunnut</t>
  </si>
  <si>
    <t>imaqanngitsunut</t>
  </si>
  <si>
    <t>Takissusaa</t>
  </si>
  <si>
    <t>Yellow cake-mut</t>
  </si>
  <si>
    <t>30 ft Containeri:</t>
  </si>
  <si>
    <t>oqimaassusaa</t>
  </si>
  <si>
    <t>60 ft kalittakkap</t>
  </si>
  <si>
    <t>katillugit</t>
  </si>
  <si>
    <t>Containerip ataatsip angallannerani aallaavik</t>
  </si>
  <si>
    <t>Eqqussat</t>
  </si>
  <si>
    <t>Sissiugarsuarmut</t>
  </si>
  <si>
    <t>aqqussineq</t>
  </si>
  <si>
    <t>timmukaanneri</t>
  </si>
  <si>
    <t>Orsussat:</t>
  </si>
  <si>
    <t>Tankbiileq</t>
  </si>
  <si>
    <t>usisinnaasaa</t>
  </si>
  <si>
    <t>Tankbiileq ulikkaarluni</t>
  </si>
  <si>
    <t>Tankbiileq ulikkaarluni:</t>
  </si>
  <si>
    <t xml:space="preserve">oqimaassusaa </t>
  </si>
  <si>
    <t>tamarmiusoq</t>
  </si>
  <si>
    <t>Tangeq</t>
  </si>
  <si>
    <t>timmut</t>
  </si>
  <si>
    <t>utimullu</t>
  </si>
  <si>
    <t>timmut utimullu</t>
  </si>
  <si>
    <t>Lastbilit imaqaratik</t>
  </si>
  <si>
    <t>imaqanngitsut</t>
  </si>
  <si>
    <t>containerit</t>
  </si>
  <si>
    <t>Sissiugarsuarmut aqqussuineq tamakkerlugu</t>
  </si>
  <si>
    <t>Bussi  12 tons</t>
  </si>
  <si>
    <t>Containerit 25 tons imaarsinnaasut</t>
  </si>
  <si>
    <t>Akuutissat kemikaliallu</t>
  </si>
  <si>
    <t>Containerit imaqanngitsut</t>
  </si>
  <si>
    <t>ullut</t>
  </si>
  <si>
    <t>ullormut</t>
  </si>
  <si>
    <t>Siumut utimullu</t>
  </si>
  <si>
    <t>Svovli</t>
  </si>
  <si>
    <t>Sodium Chloride- tarajoq</t>
  </si>
  <si>
    <t>Kalki</t>
  </si>
  <si>
    <t>Calcium Chloride- tarajoq</t>
  </si>
  <si>
    <t>Kemikaliat imerpalasut</t>
  </si>
  <si>
    <t>Atortussiat</t>
  </si>
  <si>
    <t>Naliginnaat</t>
  </si>
  <si>
    <t>Timmukaassat tamakkerlutik</t>
  </si>
  <si>
    <t>Timmukaassat aqqussallu tamakkerlutik (Aqqusineq: Sissiu.-aatsitass.)</t>
  </si>
  <si>
    <t>Aqqusinernik aserfallatsaaliuineq</t>
  </si>
  <si>
    <t>Ujaraaqqat:</t>
  </si>
  <si>
    <t>Umiarsuarmiit usigiarneq</t>
  </si>
  <si>
    <t>Lastbiileq</t>
  </si>
  <si>
    <t>Usisinnaasa</t>
  </si>
  <si>
    <t>Lastbiliinut usilersorneq</t>
  </si>
  <si>
    <t>Ujaraaqqanut qaleriissanut usigiarneq</t>
  </si>
  <si>
    <t>Takissutsit:</t>
  </si>
  <si>
    <t>Aqqusinermi</t>
  </si>
  <si>
    <t>manissaat</t>
  </si>
  <si>
    <t>Ujaraaqqanut qaleriissat tungaannut ukiumi:</t>
  </si>
  <si>
    <t>aqqusinernut takissusaa:</t>
  </si>
  <si>
    <t>siumut utimullu</t>
  </si>
  <si>
    <t>Aasami Ujaraaqqanik qaliissaniit</t>
  </si>
  <si>
    <t xml:space="preserve">Lastbiilernerit </t>
  </si>
  <si>
    <t>useqaratik</t>
  </si>
  <si>
    <t>Lastbiilit</t>
  </si>
  <si>
    <t>Lastbiilerneq</t>
  </si>
  <si>
    <t>Aqqusinernut usigiarneq</t>
  </si>
  <si>
    <t>Aqqusinernut</t>
  </si>
  <si>
    <t>sulinerata</t>
  </si>
  <si>
    <t>sivisussusaa</t>
  </si>
  <si>
    <t>sukkassusaa</t>
  </si>
  <si>
    <t>ingerlaarfia</t>
  </si>
  <si>
    <t>Manissaaneq</t>
  </si>
  <si>
    <t>Manissaat</t>
  </si>
  <si>
    <t>Ukiukkut</t>
  </si>
  <si>
    <t>aasakkut</t>
  </si>
  <si>
    <t>Aqqusinernik aserfatsaaliuineq tamakkerlugu</t>
  </si>
  <si>
    <t>Aasakkut</t>
  </si>
  <si>
    <t>Aqqusinermi manissaat</t>
  </si>
  <si>
    <t>Sulinerata</t>
  </si>
  <si>
    <t>PM30   kg</t>
  </si>
  <si>
    <t>PM10    kg</t>
  </si>
  <si>
    <t>PM2,5   kg</t>
  </si>
  <si>
    <t>drilling</t>
  </si>
  <si>
    <t>blasting</t>
  </si>
  <si>
    <t>Bulldozing in pits</t>
  </si>
  <si>
    <t>Loading in pits</t>
  </si>
  <si>
    <t>Operations in wastedump</t>
  </si>
  <si>
    <t>Unloading to the crusher</t>
  </si>
  <si>
    <t>Haul roads in mining area</t>
  </si>
  <si>
    <t>ROAD HARBOR-MINING AREA</t>
  </si>
  <si>
    <t>Maintenance of haul roads</t>
  </si>
  <si>
    <t>Itersaliarsuarni bulldozererneq</t>
  </si>
  <si>
    <t>Itersaliarsuarni usilersorneq</t>
  </si>
  <si>
    <t>Ujaqqani qaleriissarsuarni</t>
  </si>
  <si>
    <t>sulineq</t>
  </si>
  <si>
    <t>Ujaqqanik aserorterivimmut</t>
  </si>
  <si>
    <t>usigiarneq</t>
  </si>
  <si>
    <t>aqqusinikkut angalanneq</t>
  </si>
  <si>
    <t>Aqqusineq: Sissiug.- aatsitass.</t>
  </si>
  <si>
    <t>Aqqus. Aserfallataaliorneri</t>
  </si>
  <si>
    <t>Sanilliunneri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</si>
</sst>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mediumDash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" fillId="0" borderId="0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7" xfId="0" applyFont="1" applyBorder="1"/>
    <xf numFmtId="0" fontId="0" fillId="0" borderId="10" xfId="0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4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3" fillId="0" borderId="10" xfId="0" applyFont="1" applyBorder="1"/>
    <xf numFmtId="0" fontId="4" fillId="0" borderId="10" xfId="0" applyFont="1" applyBorder="1"/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0" xfId="0" applyFont="1"/>
    <xf numFmtId="0" fontId="9" fillId="0" borderId="0" xfId="0" applyFont="1"/>
    <xf numFmtId="0" fontId="12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5" xfId="0" applyFont="1" applyBorder="1"/>
    <xf numFmtId="0" fontId="4" fillId="0" borderId="6" xfId="0" applyFont="1" applyBorder="1"/>
    <xf numFmtId="0" fontId="13" fillId="0" borderId="0" xfId="0" applyFont="1" applyBorder="1"/>
    <xf numFmtId="0" fontId="13" fillId="0" borderId="6" xfId="0" applyFont="1" applyBorder="1"/>
    <xf numFmtId="0" fontId="14" fillId="0" borderId="0" xfId="0" applyFont="1"/>
    <xf numFmtId="49" fontId="0" fillId="0" borderId="0" xfId="0" applyNumberFormat="1"/>
    <xf numFmtId="0" fontId="0" fillId="0" borderId="20" xfId="0" applyBorder="1"/>
    <xf numFmtId="0" fontId="1" fillId="0" borderId="21" xfId="0" applyFont="1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0" xfId="0" applyAlignment="1">
      <alignment horizontal="right"/>
    </xf>
    <xf numFmtId="0" fontId="12" fillId="0" borderId="5" xfId="0" applyFont="1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7760"/>
      <color rgb="FF64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</xdr:colOff>
      <xdr:row>0</xdr:row>
      <xdr:rowOff>38100</xdr:rowOff>
    </xdr:from>
    <xdr:to>
      <xdr:col>22</xdr:col>
      <xdr:colOff>414528</xdr:colOff>
      <xdr:row>2</xdr:row>
      <xdr:rowOff>129540</xdr:rowOff>
    </xdr:to>
    <xdr:sp macro="" textlink="">
      <xdr:nvSpPr>
        <xdr:cNvPr id="2" name="Pil: højre 1">
          <a:extLst>
            <a:ext uri="{FF2B5EF4-FFF2-40B4-BE49-F238E27FC236}">
              <a16:creationId xmlns:a16="http://schemas.microsoft.com/office/drawing/2014/main" id="{BAF7C27D-E3BB-40D9-9511-279B0DD95E17}"/>
            </a:ext>
          </a:extLst>
        </xdr:cNvPr>
        <xdr:cNvSpPr/>
      </xdr:nvSpPr>
      <xdr:spPr>
        <a:xfrm>
          <a:off x="14889480" y="38100"/>
          <a:ext cx="978408" cy="4572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G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A71-2799-4C9B-8F90-A8B7172C3DDC}">
  <dimension ref="B1:Y29"/>
  <sheetViews>
    <sheetView topLeftCell="D4" workbookViewId="0">
      <selection activeCell="I15" sqref="I15"/>
    </sheetView>
  </sheetViews>
  <sheetFormatPr defaultRowHeight="14.4" x14ac:dyDescent="0.3"/>
  <cols>
    <col min="4" max="4" width="13.5546875" customWidth="1"/>
    <col min="5" max="5" width="15.33203125" customWidth="1"/>
    <col min="7" max="7" width="15.88671875" customWidth="1"/>
    <col min="8" max="8" width="15.44140625" customWidth="1"/>
    <col min="9" max="9" width="14.77734375" customWidth="1"/>
    <col min="18" max="18" width="16.21875" customWidth="1"/>
  </cols>
  <sheetData>
    <row r="1" spans="2:24" x14ac:dyDescent="0.3">
      <c r="D1" s="1" t="s">
        <v>63</v>
      </c>
    </row>
    <row r="2" spans="2:24" x14ac:dyDescent="0.3">
      <c r="E2" t="s">
        <v>66</v>
      </c>
      <c r="I2" s="1" t="s">
        <v>19</v>
      </c>
      <c r="O2" s="24"/>
      <c r="P2" s="11"/>
      <c r="R2" s="1" t="s">
        <v>20</v>
      </c>
    </row>
    <row r="3" spans="2:24" x14ac:dyDescent="0.3">
      <c r="B3" s="1" t="s">
        <v>5</v>
      </c>
      <c r="C3" t="s">
        <v>3</v>
      </c>
      <c r="D3" t="s">
        <v>64</v>
      </c>
      <c r="E3" t="s">
        <v>65</v>
      </c>
      <c r="O3" s="24"/>
      <c r="P3" s="11"/>
    </row>
    <row r="4" spans="2:24" x14ac:dyDescent="0.3">
      <c r="C4">
        <v>59</v>
      </c>
      <c r="D4" s="4">
        <v>168</v>
      </c>
      <c r="E4" s="4">
        <v>9912</v>
      </c>
      <c r="J4" t="s">
        <v>7</v>
      </c>
      <c r="L4" t="s">
        <v>8</v>
      </c>
      <c r="N4" t="s">
        <v>9</v>
      </c>
      <c r="O4" s="24"/>
      <c r="P4" s="11"/>
      <c r="R4" s="1" t="str">
        <f>D1</f>
        <v>Qillerineq</v>
      </c>
    </row>
    <row r="5" spans="2:24" x14ac:dyDescent="0.3">
      <c r="J5">
        <v>0.59</v>
      </c>
      <c r="L5">
        <v>0.31</v>
      </c>
      <c r="N5">
        <v>4.65E-2</v>
      </c>
      <c r="O5" s="24"/>
      <c r="P5" s="11"/>
    </row>
    <row r="6" spans="2:24" x14ac:dyDescent="0.3">
      <c r="H6" t="s">
        <v>66</v>
      </c>
      <c r="O6" s="24"/>
      <c r="P6" s="11"/>
      <c r="R6" t="str">
        <f>H6</f>
        <v>Ukiumut</v>
      </c>
      <c r="T6" t="s">
        <v>7</v>
      </c>
      <c r="V6" t="s">
        <v>8</v>
      </c>
      <c r="X6" t="s">
        <v>9</v>
      </c>
    </row>
    <row r="7" spans="2:24" x14ac:dyDescent="0.3">
      <c r="H7" s="22" t="s">
        <v>67</v>
      </c>
      <c r="I7" s="8"/>
      <c r="J7" s="8">
        <v>5848.08</v>
      </c>
      <c r="K7" s="8"/>
      <c r="L7" s="8">
        <v>3072.72</v>
      </c>
      <c r="M7" s="8"/>
      <c r="N7" s="9">
        <v>460.90800000000002</v>
      </c>
      <c r="O7" s="24"/>
      <c r="P7" s="11"/>
      <c r="R7" s="22" t="str">
        <f>H7</f>
        <v>Pujoralaaqqat</v>
      </c>
      <c r="S7" s="8"/>
      <c r="T7" s="8">
        <v>5848.08</v>
      </c>
      <c r="U7" s="8"/>
      <c r="V7" s="8">
        <v>3072.72</v>
      </c>
      <c r="W7" s="7"/>
      <c r="X7" s="9">
        <v>460.90800000000002</v>
      </c>
    </row>
    <row r="8" spans="2:24" x14ac:dyDescent="0.3">
      <c r="H8" s="13"/>
      <c r="I8" s="11"/>
      <c r="J8" s="11"/>
      <c r="K8" s="11"/>
      <c r="L8" s="11"/>
      <c r="M8" s="11"/>
      <c r="N8" s="12"/>
      <c r="O8" s="24"/>
      <c r="P8" s="11"/>
      <c r="R8" s="10"/>
      <c r="S8" s="14"/>
      <c r="T8" s="14"/>
      <c r="U8" s="14"/>
      <c r="V8" s="14"/>
      <c r="W8" s="11"/>
      <c r="X8" s="15"/>
    </row>
    <row r="9" spans="2:24" x14ac:dyDescent="0.3">
      <c r="H9" s="23" t="s">
        <v>68</v>
      </c>
      <c r="I9" s="17">
        <v>0.26</v>
      </c>
      <c r="J9" s="20">
        <v>1520.5008</v>
      </c>
      <c r="K9" s="20"/>
      <c r="L9" s="20">
        <v>798.90719999999999</v>
      </c>
      <c r="M9" s="20"/>
      <c r="N9" s="21">
        <v>119.83608000000001</v>
      </c>
      <c r="O9" s="24"/>
      <c r="P9" s="11"/>
      <c r="R9" s="23" t="str">
        <f>H9</f>
        <v>Silaannarmiilertut</v>
      </c>
      <c r="S9" s="20">
        <v>0.26</v>
      </c>
      <c r="T9" s="20">
        <v>1520.5008</v>
      </c>
      <c r="U9" s="20"/>
      <c r="V9" s="20">
        <v>798.90719999999999</v>
      </c>
      <c r="W9" s="17"/>
      <c r="X9" s="21">
        <v>119.83608000000001</v>
      </c>
    </row>
    <row r="10" spans="2:24" x14ac:dyDescent="0.3">
      <c r="O10" s="24"/>
      <c r="P10" s="11"/>
    </row>
    <row r="11" spans="2:24" x14ac:dyDescent="0.3">
      <c r="J11" s="1"/>
      <c r="O11" s="24"/>
      <c r="P11" s="11"/>
    </row>
    <row r="12" spans="2:24" x14ac:dyDescent="0.3">
      <c r="D12" s="1" t="s">
        <v>69</v>
      </c>
      <c r="F12" t="s">
        <v>72</v>
      </c>
      <c r="I12" t="str">
        <f>H6</f>
        <v>Ukiumut</v>
      </c>
      <c r="O12" s="24"/>
      <c r="P12" s="11"/>
    </row>
    <row r="13" spans="2:24" ht="16.2" x14ac:dyDescent="0.3">
      <c r="D13" t="str">
        <f>D3</f>
        <v>Qaartitsinerit</v>
      </c>
      <c r="E13" t="s">
        <v>70</v>
      </c>
      <c r="F13" s="64" t="s">
        <v>71</v>
      </c>
      <c r="G13" t="s">
        <v>73</v>
      </c>
      <c r="I13" t="s">
        <v>0</v>
      </c>
      <c r="O13" s="24"/>
      <c r="P13" s="11"/>
    </row>
    <row r="14" spans="2:24" x14ac:dyDescent="0.3">
      <c r="B14" s="1" t="s">
        <v>6</v>
      </c>
      <c r="D14" s="4">
        <f>D4</f>
        <v>168</v>
      </c>
      <c r="E14" s="4">
        <v>2200</v>
      </c>
      <c r="F14" s="4">
        <v>1.5</v>
      </c>
      <c r="G14" s="4">
        <v>2.2000000000000001E-4</v>
      </c>
      <c r="I14">
        <f>POWER(E14,F14)*G14*D14</f>
        <v>3813.8708626276275</v>
      </c>
      <c r="O14" s="24"/>
      <c r="P14" s="11"/>
    </row>
    <row r="15" spans="2:24" x14ac:dyDescent="0.3">
      <c r="I15" t="s">
        <v>108</v>
      </c>
      <c r="L15">
        <v>0.52</v>
      </c>
      <c r="N15">
        <v>0.03</v>
      </c>
      <c r="O15" s="24"/>
      <c r="P15" s="11"/>
    </row>
    <row r="16" spans="2:24" x14ac:dyDescent="0.3">
      <c r="J16" t="s">
        <v>7</v>
      </c>
      <c r="L16" t="s">
        <v>8</v>
      </c>
      <c r="N16" t="s">
        <v>9</v>
      </c>
      <c r="O16" s="24"/>
      <c r="P16" s="11"/>
    </row>
    <row r="17" spans="7:25" x14ac:dyDescent="0.3">
      <c r="I17" s="1" t="str">
        <f>H7</f>
        <v>Pujoralaaqqat</v>
      </c>
      <c r="J17" s="1">
        <f>I14</f>
        <v>3813.8708626276275</v>
      </c>
      <c r="K17" s="1"/>
      <c r="L17" s="1">
        <f>J17*L15</f>
        <v>1983.2128485663663</v>
      </c>
      <c r="M17" s="1"/>
      <c r="N17" s="1">
        <f>N15*J17</f>
        <v>114.41612587882882</v>
      </c>
      <c r="O17" s="24"/>
      <c r="P17" s="11"/>
    </row>
    <row r="18" spans="7:25" x14ac:dyDescent="0.3">
      <c r="H18">
        <v>2</v>
      </c>
      <c r="I18" t="s">
        <v>74</v>
      </c>
      <c r="J18">
        <f>J17/H18</f>
        <v>1906.9354313138138</v>
      </c>
      <c r="L18">
        <f>L17/H18</f>
        <v>991.60642428318317</v>
      </c>
      <c r="N18">
        <f>N17/H18</f>
        <v>57.208062939414411</v>
      </c>
      <c r="O18" s="24"/>
      <c r="P18" s="11"/>
    </row>
    <row r="19" spans="7:25" x14ac:dyDescent="0.3">
      <c r="G19" s="2" t="str">
        <f>H9</f>
        <v>Silaannarmiilertut</v>
      </c>
      <c r="H19" s="2">
        <v>0.28000000000000003</v>
      </c>
      <c r="I19" s="2" t="s">
        <v>75</v>
      </c>
      <c r="J19" s="2">
        <f>J18*H19</f>
        <v>533.94192076786794</v>
      </c>
      <c r="K19" s="2"/>
      <c r="L19" s="2">
        <f>L18*H19</f>
        <v>277.64979879929132</v>
      </c>
      <c r="M19" s="2"/>
      <c r="N19" s="2">
        <f>N18*H19</f>
        <v>16.018257623036035</v>
      </c>
      <c r="O19" s="24"/>
      <c r="P19" s="11"/>
    </row>
    <row r="20" spans="7:25" x14ac:dyDescent="0.3">
      <c r="G20" s="3" t="str">
        <f>H9</f>
        <v>Silaannarmiilertut</v>
      </c>
      <c r="H20" s="3">
        <v>1</v>
      </c>
      <c r="I20" s="3" t="s">
        <v>76</v>
      </c>
      <c r="J20" s="3">
        <f>J18</f>
        <v>1906.9354313138138</v>
      </c>
      <c r="K20" s="3"/>
      <c r="L20" s="3">
        <f>L18</f>
        <v>991.60642428318317</v>
      </c>
      <c r="M20" s="3"/>
      <c r="N20" s="3">
        <f>N18</f>
        <v>57.208062939414411</v>
      </c>
      <c r="O20" s="24"/>
      <c r="P20" s="11"/>
      <c r="Q20" s="1" t="str">
        <f>D12</f>
        <v>Qaartitsineq</v>
      </c>
    </row>
    <row r="21" spans="7:25" x14ac:dyDescent="0.3">
      <c r="O21" s="24"/>
      <c r="P21" s="11"/>
    </row>
    <row r="22" spans="7:25" x14ac:dyDescent="0.3">
      <c r="G22" s="6" t="str">
        <f>H6</f>
        <v>Ukiumut</v>
      </c>
      <c r="H22" s="7"/>
      <c r="I22" s="7"/>
      <c r="J22" s="7" t="s">
        <v>7</v>
      </c>
      <c r="K22" s="7"/>
      <c r="L22" s="7" t="s">
        <v>8</v>
      </c>
      <c r="M22" s="7"/>
      <c r="N22" s="19" t="s">
        <v>9</v>
      </c>
      <c r="O22" s="24"/>
      <c r="P22" s="11"/>
      <c r="Q22" s="22"/>
      <c r="R22" s="8" t="str">
        <f>H6</f>
        <v>Ukiumut</v>
      </c>
      <c r="S22" s="8"/>
      <c r="T22" s="8"/>
      <c r="U22" s="8" t="s">
        <v>7</v>
      </c>
      <c r="V22" s="8"/>
      <c r="W22" s="8" t="s">
        <v>8</v>
      </c>
      <c r="X22" s="8"/>
      <c r="Y22" s="9" t="s">
        <v>9</v>
      </c>
    </row>
    <row r="23" spans="7:25" x14ac:dyDescent="0.3">
      <c r="G23" s="10" t="str">
        <f>H7</f>
        <v>Pujoralaaqqat</v>
      </c>
      <c r="H23" s="11"/>
      <c r="I23" s="11"/>
      <c r="J23" s="14">
        <f>J17</f>
        <v>3813.8708626276275</v>
      </c>
      <c r="K23" s="14"/>
      <c r="L23" s="14">
        <f>L17</f>
        <v>1983.2128485663663</v>
      </c>
      <c r="M23" s="14"/>
      <c r="N23" s="15">
        <f>N17</f>
        <v>114.41612587882882</v>
      </c>
      <c r="O23" s="24"/>
      <c r="P23" s="11"/>
      <c r="Q23" s="10"/>
      <c r="R23" s="14" t="str">
        <f>H7</f>
        <v>Pujoralaaqqat</v>
      </c>
      <c r="S23" s="14"/>
      <c r="T23" s="14"/>
      <c r="U23" s="14">
        <v>3813.8708626276275</v>
      </c>
      <c r="V23" s="14"/>
      <c r="W23" s="14">
        <v>1983.2128485663663</v>
      </c>
      <c r="X23" s="14"/>
      <c r="Y23" s="15">
        <v>114.41612587882882</v>
      </c>
    </row>
    <row r="24" spans="7:25" x14ac:dyDescent="0.3">
      <c r="G24" s="13"/>
      <c r="H24" s="11"/>
      <c r="I24" s="11"/>
      <c r="J24" s="11"/>
      <c r="K24" s="11"/>
      <c r="L24" s="11"/>
      <c r="M24" s="11"/>
      <c r="N24" s="12"/>
      <c r="O24" s="24"/>
      <c r="P24" s="11"/>
      <c r="Q24" s="10"/>
      <c r="R24" s="14"/>
      <c r="S24" s="14"/>
      <c r="T24" s="14"/>
      <c r="U24" s="14"/>
      <c r="V24" s="14"/>
      <c r="W24" s="14"/>
      <c r="X24" s="14"/>
      <c r="Y24" s="15"/>
    </row>
    <row r="25" spans="7:25" x14ac:dyDescent="0.3">
      <c r="G25" s="23" t="str">
        <f>H9</f>
        <v>Silaannarmiilertut</v>
      </c>
      <c r="H25" s="17"/>
      <c r="I25" s="17"/>
      <c r="J25" s="20">
        <f>SUM(J19:J22)</f>
        <v>2440.8773520816817</v>
      </c>
      <c r="K25" s="20"/>
      <c r="L25" s="20">
        <f>SUM(L19:L22)</f>
        <v>1269.2562230824744</v>
      </c>
      <c r="M25" s="20"/>
      <c r="N25" s="21">
        <f>SUM(N19:N22)</f>
        <v>73.226320562450439</v>
      </c>
      <c r="O25" s="24"/>
      <c r="P25" s="11"/>
      <c r="Q25" s="23">
        <v>0.28000000000000003</v>
      </c>
      <c r="R25" s="20" t="str">
        <f>G25</f>
        <v>Silaannarmiilertut</v>
      </c>
      <c r="S25" s="20"/>
      <c r="T25" s="20"/>
      <c r="U25" s="20">
        <f>U23*Q25</f>
        <v>1067.8838415357359</v>
      </c>
      <c r="V25" s="20"/>
      <c r="W25" s="20">
        <f>W23*Q25</f>
        <v>555.29959759858264</v>
      </c>
      <c r="X25" s="20"/>
      <c r="Y25" s="21">
        <f>Q25*Y23</f>
        <v>32.036515246072071</v>
      </c>
    </row>
    <row r="26" spans="7:25" x14ac:dyDescent="0.3">
      <c r="O26" s="24"/>
      <c r="P26" s="11"/>
    </row>
    <row r="27" spans="7:25" x14ac:dyDescent="0.3">
      <c r="O27" s="24"/>
      <c r="P27" s="11"/>
    </row>
    <row r="28" spans="7:25" x14ac:dyDescent="0.3">
      <c r="O28" s="24"/>
      <c r="P28" s="11"/>
    </row>
    <row r="29" spans="7:25" x14ac:dyDescent="0.3">
      <c r="O29" s="24"/>
      <c r="P29" s="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25279-8736-423F-9C42-32AA3F907FAB}">
  <dimension ref="A1:AB23"/>
  <sheetViews>
    <sheetView tabSelected="1" topLeftCell="H1" workbookViewId="0">
      <selection activeCell="R23" sqref="R23"/>
    </sheetView>
  </sheetViews>
  <sheetFormatPr defaultRowHeight="14.4" x14ac:dyDescent="0.3"/>
  <cols>
    <col min="1" max="1" width="26.44140625" customWidth="1"/>
  </cols>
  <sheetData>
    <row r="1" spans="1:28" x14ac:dyDescent="0.3">
      <c r="D1" s="1" t="s">
        <v>19</v>
      </c>
      <c r="N1" s="24"/>
      <c r="S1" s="1" t="s">
        <v>20</v>
      </c>
    </row>
    <row r="2" spans="1:28" x14ac:dyDescent="0.3">
      <c r="N2" s="24"/>
    </row>
    <row r="3" spans="1:28" x14ac:dyDescent="0.3">
      <c r="B3" t="s">
        <v>67</v>
      </c>
      <c r="I3" t="s">
        <v>68</v>
      </c>
      <c r="N3" s="24"/>
      <c r="Q3" t="str">
        <f>B3</f>
        <v>Pujoralaaqqat</v>
      </c>
      <c r="X3" t="str">
        <f>I3</f>
        <v>Silaannarmiilertut</v>
      </c>
    </row>
    <row r="4" spans="1:28" x14ac:dyDescent="0.3">
      <c r="B4" t="s">
        <v>219</v>
      </c>
      <c r="D4" t="s">
        <v>220</v>
      </c>
      <c r="F4" t="s">
        <v>221</v>
      </c>
      <c r="I4" t="s">
        <v>219</v>
      </c>
      <c r="K4" t="s">
        <v>220</v>
      </c>
      <c r="M4" t="s">
        <v>221</v>
      </c>
      <c r="N4" s="24"/>
      <c r="Q4" t="s">
        <v>219</v>
      </c>
      <c r="S4" t="s">
        <v>220</v>
      </c>
      <c r="U4" t="s">
        <v>221</v>
      </c>
      <c r="X4" t="s">
        <v>219</v>
      </c>
      <c r="Z4" t="s">
        <v>220</v>
      </c>
      <c r="AB4" t="s">
        <v>221</v>
      </c>
    </row>
    <row r="5" spans="1:28" x14ac:dyDescent="0.3">
      <c r="A5" t="s">
        <v>63</v>
      </c>
      <c r="B5">
        <v>5848.08</v>
      </c>
      <c r="D5">
        <v>3072.72</v>
      </c>
      <c r="F5">
        <v>460.90800000000002</v>
      </c>
      <c r="I5">
        <v>1520.5008</v>
      </c>
      <c r="K5">
        <v>798.90719999999999</v>
      </c>
      <c r="M5">
        <v>119.83608000000001</v>
      </c>
      <c r="N5" s="24"/>
      <c r="P5" t="s">
        <v>222</v>
      </c>
      <c r="Q5">
        <v>5848.08</v>
      </c>
      <c r="S5">
        <v>3072.72</v>
      </c>
      <c r="U5">
        <v>460.90800000000002</v>
      </c>
      <c r="X5">
        <v>1520.5008</v>
      </c>
      <c r="Z5">
        <v>798.90719999999999</v>
      </c>
      <c r="AB5">
        <v>119.83608000000001</v>
      </c>
    </row>
    <row r="6" spans="1:28" x14ac:dyDescent="0.3">
      <c r="A6" t="s">
        <v>69</v>
      </c>
      <c r="B6">
        <v>3813.8708626276275</v>
      </c>
      <c r="D6">
        <v>1983.2128485663663</v>
      </c>
      <c r="F6">
        <v>114.41612587882882</v>
      </c>
      <c r="I6">
        <v>2440.8773520816817</v>
      </c>
      <c r="K6">
        <v>1269.2562230824744</v>
      </c>
      <c r="M6">
        <v>73.226320562450439</v>
      </c>
      <c r="N6" s="24"/>
      <c r="P6" t="s">
        <v>223</v>
      </c>
      <c r="Q6">
        <v>3813.8708626276275</v>
      </c>
      <c r="S6">
        <v>1983.2128485663663</v>
      </c>
      <c r="U6">
        <v>114.41612587882882</v>
      </c>
      <c r="X6">
        <v>1067.8838415357359</v>
      </c>
      <c r="Z6">
        <v>555.29959759858264</v>
      </c>
      <c r="AB6">
        <v>32.036515246072071</v>
      </c>
    </row>
    <row r="7" spans="1:28" x14ac:dyDescent="0.3">
      <c r="A7" t="s">
        <v>231</v>
      </c>
      <c r="B7">
        <v>199790.93674679351</v>
      </c>
      <c r="D7">
        <v>46826.864302381502</v>
      </c>
      <c r="F7">
        <v>18709.006684572218</v>
      </c>
      <c r="I7">
        <v>129708.43236465646</v>
      </c>
      <c r="K7">
        <v>30399.399501791439</v>
      </c>
      <c r="M7">
        <v>12146.619046732996</v>
      </c>
      <c r="N7" s="24"/>
      <c r="P7" t="s">
        <v>224</v>
      </c>
      <c r="Q7">
        <v>32438.676930538732</v>
      </c>
      <c r="S7">
        <v>5909.897439104363</v>
      </c>
      <c r="U7">
        <v>3406.0610777065672</v>
      </c>
      <c r="X7">
        <v>9731.6030791616195</v>
      </c>
      <c r="Z7">
        <v>1772.9692317313088</v>
      </c>
      <c r="AB7">
        <v>1021.8183233119701</v>
      </c>
    </row>
    <row r="8" spans="1:28" x14ac:dyDescent="0.3">
      <c r="A8" t="s">
        <v>232</v>
      </c>
      <c r="B8">
        <v>18935.694397157571</v>
      </c>
      <c r="D8">
        <v>8956.0716743312823</v>
      </c>
      <c r="F8">
        <v>1356.2051392558801</v>
      </c>
      <c r="I8">
        <v>12308.201358152421</v>
      </c>
      <c r="K8">
        <v>5821.4465883153334</v>
      </c>
      <c r="M8">
        <v>881.53334051632203</v>
      </c>
      <c r="N8" s="24"/>
      <c r="P8" t="s">
        <v>225</v>
      </c>
      <c r="Q8">
        <v>18935.694397157571</v>
      </c>
      <c r="S8">
        <v>8956.0716743312823</v>
      </c>
      <c r="U8">
        <v>1356.2051392558801</v>
      </c>
      <c r="X8">
        <v>5680.7083191472711</v>
      </c>
      <c r="Z8">
        <v>2686.8215022993845</v>
      </c>
      <c r="AB8">
        <v>406.861541776764</v>
      </c>
    </row>
    <row r="9" spans="1:28" x14ac:dyDescent="0.3">
      <c r="A9" t="s">
        <v>233</v>
      </c>
      <c r="N9" s="24"/>
    </row>
    <row r="10" spans="1:28" x14ac:dyDescent="0.3">
      <c r="A10" t="s">
        <v>234</v>
      </c>
      <c r="B10">
        <v>75686.275551396917</v>
      </c>
      <c r="D10">
        <v>19950.28986249083</v>
      </c>
      <c r="F10">
        <v>6883.6525195826298</v>
      </c>
      <c r="I10">
        <v>49196.079108407997</v>
      </c>
      <c r="K10">
        <v>12967.688410619039</v>
      </c>
      <c r="M10">
        <v>4474.3741377287097</v>
      </c>
      <c r="N10" s="24"/>
      <c r="P10" t="s">
        <v>226</v>
      </c>
      <c r="Q10">
        <v>20087.518137358798</v>
      </c>
      <c r="S10">
        <v>6356.6131637276612</v>
      </c>
      <c r="U10">
        <v>1799.617434245205</v>
      </c>
      <c r="X10">
        <v>6026.2554412076388</v>
      </c>
      <c r="Z10">
        <v>1906.9839491182984</v>
      </c>
      <c r="AB10">
        <v>539.88523027356155</v>
      </c>
    </row>
    <row r="11" spans="1:28" x14ac:dyDescent="0.3">
      <c r="A11" t="s">
        <v>235</v>
      </c>
      <c r="N11" s="24"/>
    </row>
    <row r="12" spans="1:28" x14ac:dyDescent="0.3">
      <c r="A12" t="s">
        <v>236</v>
      </c>
      <c r="B12">
        <v>9661.0685699783535</v>
      </c>
      <c r="D12">
        <v>4569.42432363841</v>
      </c>
      <c r="F12">
        <v>691.94139757953064</v>
      </c>
      <c r="I12">
        <v>6279.6945704859299</v>
      </c>
      <c r="K12">
        <v>2970.1258103649666</v>
      </c>
      <c r="M12">
        <v>449.7619084266949</v>
      </c>
      <c r="N12" s="24"/>
      <c r="P12" t="s">
        <v>227</v>
      </c>
      <c r="Q12">
        <v>9661.0685699783535</v>
      </c>
      <c r="S12">
        <v>4569.42432363841</v>
      </c>
      <c r="U12">
        <v>691.94139757953064</v>
      </c>
      <c r="X12">
        <v>2898.320570993506</v>
      </c>
      <c r="Z12">
        <v>1370.827297091523</v>
      </c>
      <c r="AB12">
        <v>207.58241927385919</v>
      </c>
    </row>
    <row r="13" spans="1:28" x14ac:dyDescent="0.3">
      <c r="A13" t="s">
        <v>121</v>
      </c>
      <c r="N13" s="24"/>
    </row>
    <row r="14" spans="1:28" x14ac:dyDescent="0.3">
      <c r="A14" t="s">
        <v>237</v>
      </c>
      <c r="B14">
        <v>1671165.4854330553</v>
      </c>
      <c r="D14">
        <v>398087.64716056146</v>
      </c>
      <c r="F14">
        <v>148884.78003804997</v>
      </c>
      <c r="I14">
        <v>618331.22961023054</v>
      </c>
      <c r="K14">
        <v>151179.54463399382</v>
      </c>
      <c r="M14">
        <v>56541.149693113686</v>
      </c>
      <c r="N14" s="24"/>
      <c r="P14" t="s">
        <v>228</v>
      </c>
      <c r="Q14">
        <v>613536</v>
      </c>
      <c r="S14">
        <v>150007.12992457167</v>
      </c>
      <c r="U14">
        <v>56102.666591789792</v>
      </c>
      <c r="X14">
        <v>227008.31999999998</v>
      </c>
      <c r="Z14">
        <v>55502.638072091511</v>
      </c>
      <c r="AB14">
        <v>20757.986638962222</v>
      </c>
    </row>
    <row r="15" spans="1:28" x14ac:dyDescent="0.3">
      <c r="A15" t="s">
        <v>238</v>
      </c>
      <c r="B15">
        <v>710962.88336795638</v>
      </c>
      <c r="D15">
        <v>173827.61829285507</v>
      </c>
      <c r="F15">
        <v>65011.529241527802</v>
      </c>
      <c r="I15">
        <v>263056.26684614387</v>
      </c>
      <c r="K15">
        <v>64316.218768356375</v>
      </c>
      <c r="M15">
        <v>24054.265819365286</v>
      </c>
      <c r="N15" s="24"/>
      <c r="P15" t="s">
        <v>229</v>
      </c>
      <c r="Q15">
        <v>432700</v>
      </c>
      <c r="S15">
        <v>105793.44181655544</v>
      </c>
      <c r="U15">
        <v>39566.747239391734</v>
      </c>
      <c r="X15">
        <v>160099</v>
      </c>
      <c r="Z15">
        <v>39143.573472125514</v>
      </c>
      <c r="AB15">
        <v>14639.696478574941</v>
      </c>
    </row>
    <row r="16" spans="1:28" x14ac:dyDescent="0.3">
      <c r="A16" t="s">
        <v>239</v>
      </c>
      <c r="B16">
        <v>175997.5177196041</v>
      </c>
      <c r="D16">
        <v>43472.35418459255</v>
      </c>
      <c r="F16">
        <v>15937.005167617208</v>
      </c>
      <c r="I16">
        <v>48092.352933971786</v>
      </c>
      <c r="K16">
        <v>12045.400388418851</v>
      </c>
      <c r="M16">
        <v>4337.2915250802407</v>
      </c>
      <c r="N16" s="24"/>
      <c r="P16" t="s">
        <v>230</v>
      </c>
      <c r="Q16">
        <v>2166.4764249813588</v>
      </c>
      <c r="S16">
        <v>677.04000000000008</v>
      </c>
      <c r="U16">
        <v>67.160769174422114</v>
      </c>
      <c r="X16">
        <v>649.94292749440763</v>
      </c>
      <c r="Z16">
        <v>203.11200000000002</v>
      </c>
      <c r="AB16">
        <v>20.148230752326633</v>
      </c>
    </row>
    <row r="17" spans="1:28" x14ac:dyDescent="0.3">
      <c r="N17" s="24"/>
    </row>
    <row r="18" spans="1:28" x14ac:dyDescent="0.3">
      <c r="A18" t="s">
        <v>93</v>
      </c>
      <c r="B18" s="1">
        <v>2871861.8126485697</v>
      </c>
      <c r="C18" s="1"/>
      <c r="D18" s="1">
        <v>700746.20264941757</v>
      </c>
      <c r="E18" s="1"/>
      <c r="F18" s="1">
        <v>258049.44431406405</v>
      </c>
      <c r="G18" s="1"/>
      <c r="H18" s="1"/>
      <c r="I18" s="1">
        <v>1130933.6349441307</v>
      </c>
      <c r="J18" s="1"/>
      <c r="K18" s="1">
        <v>281767.98752494232</v>
      </c>
      <c r="L18" s="1"/>
      <c r="M18" s="1">
        <v>103078.0578715264</v>
      </c>
      <c r="N18" s="24"/>
      <c r="P18" t="s">
        <v>16</v>
      </c>
      <c r="Q18" s="1">
        <v>1137020.9088976611</v>
      </c>
      <c r="R18" s="1"/>
      <c r="S18" s="1">
        <v>286648.51119049516</v>
      </c>
      <c r="T18" s="1"/>
      <c r="U18" s="1">
        <v>103498.56300584754</v>
      </c>
      <c r="V18" s="1"/>
      <c r="W18" s="1"/>
      <c r="X18" s="1">
        <v>414032.59205204574</v>
      </c>
      <c r="Y18" s="1"/>
      <c r="Z18" s="1">
        <v>103738.02032205612</v>
      </c>
      <c r="AA18" s="1"/>
      <c r="AB18" s="1">
        <v>37725.703227419392</v>
      </c>
    </row>
    <row r="19" spans="1:28" x14ac:dyDescent="0.3">
      <c r="N19" s="24"/>
    </row>
    <row r="20" spans="1:28" x14ac:dyDescent="0.3">
      <c r="A20" t="s">
        <v>240</v>
      </c>
      <c r="B20">
        <v>2.5257774858624478</v>
      </c>
      <c r="D20">
        <v>2.4446183227643892</v>
      </c>
      <c r="F20">
        <v>2.493265962537901</v>
      </c>
      <c r="I20">
        <v>2.7315087185261184</v>
      </c>
      <c r="K20">
        <v>2.7161496493782096</v>
      </c>
      <c r="M20">
        <v>2.73230315284377</v>
      </c>
      <c r="N20" s="24"/>
      <c r="Q20" s="4">
        <v>1</v>
      </c>
      <c r="R20" s="4"/>
      <c r="S20" s="4">
        <v>1</v>
      </c>
      <c r="T20" s="4"/>
      <c r="U20" s="4">
        <v>1</v>
      </c>
      <c r="V20" s="4"/>
      <c r="W20" s="4"/>
      <c r="X20" s="4">
        <v>1</v>
      </c>
      <c r="Y20" s="4"/>
      <c r="Z20" s="4">
        <v>1</v>
      </c>
      <c r="AA20" s="4"/>
      <c r="AB20" s="4">
        <v>1</v>
      </c>
    </row>
    <row r="21" spans="1:28" x14ac:dyDescent="0.3">
      <c r="N21" s="24"/>
    </row>
    <row r="22" spans="1:28" x14ac:dyDescent="0.3">
      <c r="N22" s="24"/>
    </row>
    <row r="23" spans="1:28" x14ac:dyDescent="0.3">
      <c r="N23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9E2D-3C31-4186-A943-CEAAE187D001}">
  <dimension ref="A1:AB36"/>
  <sheetViews>
    <sheetView topLeftCell="G4" workbookViewId="0">
      <selection activeCell="W21" sqref="W21"/>
    </sheetView>
  </sheetViews>
  <sheetFormatPr defaultRowHeight="14.4" x14ac:dyDescent="0.3"/>
  <cols>
    <col min="1" max="1" width="14.6640625" customWidth="1"/>
    <col min="2" max="2" width="14.44140625" customWidth="1"/>
    <col min="3" max="3" width="10.77734375" customWidth="1"/>
    <col min="4" max="4" width="15.44140625" customWidth="1"/>
    <col min="11" max="11" width="15.21875" customWidth="1"/>
    <col min="12" max="12" width="5.77734375" customWidth="1"/>
    <col min="13" max="13" width="14.33203125" customWidth="1"/>
    <col min="19" max="19" width="8.88671875" style="24"/>
    <col min="22" max="22" width="10.33203125" customWidth="1"/>
    <col min="23" max="23" width="16.33203125" customWidth="1"/>
  </cols>
  <sheetData>
    <row r="1" spans="1:28" x14ac:dyDescent="0.3">
      <c r="N1" s="1" t="s">
        <v>19</v>
      </c>
      <c r="W1" s="1" t="s">
        <v>20</v>
      </c>
    </row>
    <row r="3" spans="1:28" x14ac:dyDescent="0.3">
      <c r="B3" t="s">
        <v>77</v>
      </c>
      <c r="E3" t="s">
        <v>87</v>
      </c>
      <c r="M3" t="s">
        <v>108</v>
      </c>
      <c r="N3">
        <f>F5*G5*H5/I5</f>
        <v>5.4064461550897889</v>
      </c>
      <c r="P3">
        <f>F7*G7*H7/I7</f>
        <v>0.98498290651739384</v>
      </c>
      <c r="R3">
        <f>N3*G9</f>
        <v>0.56767684628442783</v>
      </c>
      <c r="V3" s="1" t="s">
        <v>77</v>
      </c>
    </row>
    <row r="4" spans="1:28" x14ac:dyDescent="0.3">
      <c r="B4" s="1" t="s">
        <v>78</v>
      </c>
      <c r="N4" t="s">
        <v>7</v>
      </c>
      <c r="P4" t="s">
        <v>8</v>
      </c>
      <c r="R4" t="s">
        <v>9</v>
      </c>
      <c r="V4" s="1" t="s">
        <v>78</v>
      </c>
    </row>
    <row r="5" spans="1:28" x14ac:dyDescent="0.3">
      <c r="E5" t="s">
        <v>0</v>
      </c>
      <c r="F5" s="5">
        <v>2.6</v>
      </c>
      <c r="G5" s="5">
        <v>1</v>
      </c>
      <c r="H5" s="5">
        <f>POWER(3.9,1.2)</f>
        <v>5.1200892152991511</v>
      </c>
      <c r="I5" s="5">
        <f>POWER(2,1.3)</f>
        <v>2.4622888266898326</v>
      </c>
      <c r="J5" s="3"/>
      <c r="K5" s="3"/>
      <c r="M5" s="1" t="s">
        <v>67</v>
      </c>
      <c r="N5" s="1">
        <f>B8*N3</f>
        <v>32438.676930538732</v>
      </c>
      <c r="O5" s="1"/>
      <c r="P5" s="1">
        <f>P3*B8</f>
        <v>5909.897439104363</v>
      </c>
      <c r="Q5" s="1"/>
      <c r="R5" s="1">
        <f>R3*B8</f>
        <v>3406.0610777065672</v>
      </c>
    </row>
    <row r="6" spans="1:28" x14ac:dyDescent="0.3">
      <c r="A6" t="s">
        <v>79</v>
      </c>
      <c r="B6">
        <v>74</v>
      </c>
      <c r="C6" t="s">
        <v>10</v>
      </c>
      <c r="F6" s="5"/>
      <c r="G6" s="5"/>
      <c r="H6" s="5"/>
      <c r="I6" s="5"/>
      <c r="L6" s="4">
        <v>2</v>
      </c>
      <c r="M6" t="s">
        <v>74</v>
      </c>
      <c r="N6">
        <f>N5/L6</f>
        <v>16219.338465269366</v>
      </c>
      <c r="P6">
        <f>P5/L6</f>
        <v>2954.9487195521815</v>
      </c>
      <c r="R6">
        <f>R5/L6</f>
        <v>1703.0305388532836</v>
      </c>
    </row>
    <row r="7" spans="1:28" x14ac:dyDescent="0.3">
      <c r="A7" t="s">
        <v>80</v>
      </c>
      <c r="B7">
        <v>10</v>
      </c>
      <c r="C7" t="s">
        <v>11</v>
      </c>
      <c r="E7" t="s">
        <v>1</v>
      </c>
      <c r="F7" s="5">
        <v>0.45</v>
      </c>
      <c r="G7" s="5">
        <v>0.75</v>
      </c>
      <c r="H7" s="5">
        <f>POWER(3.9,1.5)</f>
        <v>7.7018828866712843</v>
      </c>
      <c r="I7" s="5">
        <f>POWER(2,1.4)</f>
        <v>2.6390158215457884</v>
      </c>
      <c r="J7" s="3"/>
      <c r="K7" s="2" t="s">
        <v>68</v>
      </c>
      <c r="L7" s="2">
        <v>0.3</v>
      </c>
      <c r="M7" s="2" t="s">
        <v>75</v>
      </c>
      <c r="N7" s="2">
        <f>N6*L7</f>
        <v>4865.8015395808097</v>
      </c>
      <c r="O7" s="2"/>
      <c r="P7" s="2">
        <f>P6*L7</f>
        <v>886.4846158656544</v>
      </c>
      <c r="Q7" s="2"/>
      <c r="R7" s="2">
        <f>R6*L7</f>
        <v>510.90916165598503</v>
      </c>
      <c r="V7" s="6"/>
      <c r="W7" s="7" t="s">
        <v>108</v>
      </c>
      <c r="X7" s="7">
        <v>5.4064461550897889</v>
      </c>
      <c r="Y7" s="7"/>
      <c r="Z7" s="7">
        <v>0.98498290651739384</v>
      </c>
      <c r="AA7" s="7"/>
      <c r="AB7" s="19">
        <v>0.56767684628442783</v>
      </c>
    </row>
    <row r="8" spans="1:28" x14ac:dyDescent="0.3">
      <c r="A8" t="s">
        <v>81</v>
      </c>
      <c r="B8">
        <v>6000</v>
      </c>
      <c r="C8" t="s">
        <v>82</v>
      </c>
      <c r="F8" s="5"/>
      <c r="G8" s="5"/>
      <c r="H8" s="5"/>
      <c r="I8" s="5"/>
      <c r="K8" s="3" t="s">
        <v>68</v>
      </c>
      <c r="L8" s="3">
        <v>1</v>
      </c>
      <c r="M8" s="3" t="s">
        <v>76</v>
      </c>
      <c r="N8" s="3">
        <f>N6</f>
        <v>16219.338465269366</v>
      </c>
      <c r="O8" s="3"/>
      <c r="P8" s="3">
        <f>P6</f>
        <v>2954.9487195521815</v>
      </c>
      <c r="Q8" s="3"/>
      <c r="R8" s="3">
        <f>R6</f>
        <v>1703.0305388532836</v>
      </c>
      <c r="V8" s="13"/>
      <c r="W8" s="11" t="str">
        <f>K10</f>
        <v>Ukiumut</v>
      </c>
      <c r="X8" s="11" t="s">
        <v>7</v>
      </c>
      <c r="Y8" s="11"/>
      <c r="Z8" s="11" t="s">
        <v>8</v>
      </c>
      <c r="AA8" s="11"/>
      <c r="AB8" s="12" t="s">
        <v>9</v>
      </c>
    </row>
    <row r="9" spans="1:28" x14ac:dyDescent="0.3">
      <c r="A9" t="s">
        <v>83</v>
      </c>
      <c r="B9">
        <f>B7*B8</f>
        <v>60000</v>
      </c>
      <c r="C9" t="s">
        <v>84</v>
      </c>
      <c r="E9" t="s">
        <v>2</v>
      </c>
      <c r="F9" s="5">
        <f>F5</f>
        <v>2.6</v>
      </c>
      <c r="G9" s="5">
        <v>0.105</v>
      </c>
      <c r="H9" s="5">
        <f>H5</f>
        <v>5.1200892152991511</v>
      </c>
      <c r="I9" s="5">
        <f>I5</f>
        <v>2.4622888266898326</v>
      </c>
      <c r="J9" s="3"/>
      <c r="K9" s="3"/>
      <c r="V9" s="10"/>
      <c r="W9" s="14" t="str">
        <f>M5</f>
        <v>Pujoralaaqqat</v>
      </c>
      <c r="X9" s="14">
        <v>32438.676930538732</v>
      </c>
      <c r="Y9" s="14"/>
      <c r="Z9" s="14">
        <v>5909.897439104363</v>
      </c>
      <c r="AA9" s="14"/>
      <c r="AB9" s="15">
        <v>3406.0610777065672</v>
      </c>
    </row>
    <row r="10" spans="1:28" x14ac:dyDescent="0.3">
      <c r="A10" t="s">
        <v>85</v>
      </c>
      <c r="K10" t="s">
        <v>66</v>
      </c>
      <c r="V10" s="10"/>
      <c r="W10" s="14"/>
      <c r="X10" s="14"/>
      <c r="Y10" s="14"/>
      <c r="Z10" s="14"/>
      <c r="AA10" s="14"/>
      <c r="AB10" s="15"/>
    </row>
    <row r="11" spans="1:28" x14ac:dyDescent="0.3">
      <c r="A11" t="s">
        <v>86</v>
      </c>
      <c r="B11">
        <v>200</v>
      </c>
      <c r="C11" t="s">
        <v>84</v>
      </c>
      <c r="K11" t="str">
        <f>K8</f>
        <v>Silaannarmiilertut</v>
      </c>
      <c r="N11" s="1">
        <f>SUM(N7:N10)</f>
        <v>21085.140004850175</v>
      </c>
      <c r="O11" s="1"/>
      <c r="P11" s="1">
        <f>SUM(P7:P10)</f>
        <v>3841.4333354178361</v>
      </c>
      <c r="Q11" s="1"/>
      <c r="R11" s="1">
        <f>SUM(R7:R10)</f>
        <v>2213.9397005092687</v>
      </c>
      <c r="V11" s="23">
        <v>0.3</v>
      </c>
      <c r="W11" s="20" t="str">
        <f>K18</f>
        <v>Silaannarmiilertut</v>
      </c>
      <c r="X11" s="20">
        <f>X9*V11</f>
        <v>9731.6030791616195</v>
      </c>
      <c r="Y11" s="20"/>
      <c r="Z11" s="20">
        <f>Z9*V11</f>
        <v>1772.9692317313088</v>
      </c>
      <c r="AA11" s="20"/>
      <c r="AB11" s="21">
        <f>AB9*V11</f>
        <v>1021.8183233119701</v>
      </c>
    </row>
    <row r="12" spans="1:28" x14ac:dyDescent="0.3">
      <c r="A12" t="s">
        <v>83</v>
      </c>
    </row>
    <row r="13" spans="1:28" x14ac:dyDescent="0.3">
      <c r="M13" t="s">
        <v>108</v>
      </c>
      <c r="N13">
        <v>2.7799378707019065</v>
      </c>
      <c r="P13">
        <v>0.67968383493815843</v>
      </c>
      <c r="R13">
        <v>0.25420175426687125</v>
      </c>
    </row>
    <row r="14" spans="1:28" x14ac:dyDescent="0.3">
      <c r="E14" t="s">
        <v>15</v>
      </c>
      <c r="N14" t="s">
        <v>7</v>
      </c>
      <c r="P14" t="s">
        <v>8</v>
      </c>
      <c r="R14" t="s">
        <v>9</v>
      </c>
    </row>
    <row r="15" spans="1:28" x14ac:dyDescent="0.3">
      <c r="M15" s="1" t="s">
        <v>67</v>
      </c>
      <c r="N15" s="1">
        <f>B9*N13</f>
        <v>166796.27224211438</v>
      </c>
      <c r="O15" s="1"/>
      <c r="P15" s="1">
        <f>P13*B9</f>
        <v>40781.030096289505</v>
      </c>
      <c r="Q15" s="1"/>
      <c r="R15" s="1">
        <f>R13*B9</f>
        <v>15252.105256012275</v>
      </c>
    </row>
    <row r="16" spans="1:28" x14ac:dyDescent="0.3">
      <c r="L16">
        <v>2</v>
      </c>
      <c r="M16" t="s">
        <v>74</v>
      </c>
      <c r="N16">
        <f>N15/L16</f>
        <v>83398.136121057192</v>
      </c>
      <c r="P16">
        <f>P15/L16</f>
        <v>20390.515048144753</v>
      </c>
      <c r="R16">
        <f>R15/L16</f>
        <v>7626.0526280061376</v>
      </c>
    </row>
    <row r="17" spans="2:18" x14ac:dyDescent="0.3">
      <c r="K17" s="2" t="s">
        <v>68</v>
      </c>
      <c r="L17" s="2">
        <v>0.3</v>
      </c>
      <c r="M17" s="2" t="s">
        <v>75</v>
      </c>
      <c r="N17" s="2">
        <f>N16*L17</f>
        <v>25019.440836317157</v>
      </c>
      <c r="O17" s="2"/>
      <c r="P17" s="2">
        <f>P16*L17</f>
        <v>6117.1545144434258</v>
      </c>
      <c r="Q17" s="2"/>
      <c r="R17" s="2">
        <f>R16*L17</f>
        <v>2287.815788401841</v>
      </c>
    </row>
    <row r="18" spans="2:18" x14ac:dyDescent="0.3">
      <c r="K18" s="3" t="s">
        <v>68</v>
      </c>
      <c r="L18" s="3">
        <v>1</v>
      </c>
      <c r="M18" s="3" t="s">
        <v>76</v>
      </c>
      <c r="N18" s="3">
        <f>N16</f>
        <v>83398.136121057192</v>
      </c>
      <c r="O18" s="3"/>
      <c r="P18" s="3">
        <f>P16</f>
        <v>20390.515048144753</v>
      </c>
      <c r="Q18" s="3"/>
      <c r="R18" s="3">
        <f>R16</f>
        <v>7626.0526280061376</v>
      </c>
    </row>
    <row r="20" spans="2:18" x14ac:dyDescent="0.3">
      <c r="K20" t="s">
        <v>66</v>
      </c>
    </row>
    <row r="21" spans="2:18" x14ac:dyDescent="0.3">
      <c r="K21" t="s">
        <v>68</v>
      </c>
      <c r="N21" s="1">
        <f>SUM(N17:N20)</f>
        <v>108417.57695737435</v>
      </c>
      <c r="O21" s="1"/>
      <c r="P21" s="1">
        <f>SUM(P17:P20)</f>
        <v>26507.669562588177</v>
      </c>
      <c r="Q21" s="1"/>
      <c r="R21" s="1">
        <f>SUM(R17:R20)</f>
        <v>9913.8684164079787</v>
      </c>
    </row>
    <row r="23" spans="2:18" x14ac:dyDescent="0.3">
      <c r="M23" t="s">
        <v>108</v>
      </c>
      <c r="N23">
        <v>2.7799378707019065</v>
      </c>
      <c r="P23">
        <v>0.67968383493815843</v>
      </c>
      <c r="R23">
        <v>0.25420175426687125</v>
      </c>
    </row>
    <row r="24" spans="2:18" x14ac:dyDescent="0.3">
      <c r="E24" t="s">
        <v>14</v>
      </c>
      <c r="N24" t="s">
        <v>7</v>
      </c>
      <c r="P24" t="s">
        <v>8</v>
      </c>
      <c r="R24" t="s">
        <v>9</v>
      </c>
    </row>
    <row r="25" spans="2:18" x14ac:dyDescent="0.3">
      <c r="M25" s="1" t="s">
        <v>67</v>
      </c>
      <c r="N25" s="1">
        <f>N23*B11</f>
        <v>555.9875741403813</v>
      </c>
      <c r="O25" s="1"/>
      <c r="P25" s="1">
        <f>P23*B11</f>
        <v>135.9367669876317</v>
      </c>
      <c r="Q25" s="1"/>
      <c r="R25" s="1">
        <f>R23*B11</f>
        <v>50.840350853374247</v>
      </c>
    </row>
    <row r="26" spans="2:18" x14ac:dyDescent="0.3">
      <c r="B26" s="1"/>
      <c r="L26">
        <v>2</v>
      </c>
      <c r="M26" t="s">
        <v>74</v>
      </c>
      <c r="N26">
        <f>N25/L26</f>
        <v>277.99378707019065</v>
      </c>
      <c r="P26">
        <f>P25/L26</f>
        <v>67.96838349381585</v>
      </c>
      <c r="R26">
        <f>R25/L26</f>
        <v>25.420175426687123</v>
      </c>
    </row>
    <row r="27" spans="2:18" x14ac:dyDescent="0.3">
      <c r="K27" s="2" t="s">
        <v>68</v>
      </c>
      <c r="L27" s="2">
        <v>0.57999999999999996</v>
      </c>
      <c r="M27" s="2" t="s">
        <v>75</v>
      </c>
      <c r="N27" s="2">
        <f>N26*L27</f>
        <v>161.23639650071055</v>
      </c>
      <c r="O27" s="2"/>
      <c r="P27" s="2">
        <f>P26*L27</f>
        <v>39.421662426413192</v>
      </c>
      <c r="Q27" s="2"/>
      <c r="R27" s="2">
        <f>R26*L27</f>
        <v>14.74370174747853</v>
      </c>
    </row>
    <row r="28" spans="2:18" x14ac:dyDescent="0.3">
      <c r="K28" s="3" t="s">
        <v>68</v>
      </c>
      <c r="L28" s="3">
        <v>0.16</v>
      </c>
      <c r="M28" s="3" t="s">
        <v>76</v>
      </c>
      <c r="N28" s="3">
        <f>N26*L28</f>
        <v>44.479005931230503</v>
      </c>
      <c r="O28" s="3"/>
      <c r="P28" s="3">
        <f>P26*L28</f>
        <v>10.874941359010537</v>
      </c>
      <c r="Q28" s="3"/>
      <c r="R28" s="3">
        <f>R26*L28</f>
        <v>4.06722806826994</v>
      </c>
    </row>
    <row r="29" spans="2:18" x14ac:dyDescent="0.3">
      <c r="B29" s="6"/>
      <c r="C29" s="7"/>
      <c r="D29" s="7"/>
      <c r="E29" s="8"/>
      <c r="F29" s="8"/>
      <c r="G29" s="8"/>
      <c r="H29" s="8"/>
      <c r="I29" s="9"/>
    </row>
    <row r="30" spans="2:18" x14ac:dyDescent="0.3">
      <c r="B30" s="10" t="s">
        <v>88</v>
      </c>
      <c r="C30" s="11"/>
      <c r="D30" s="11"/>
      <c r="E30" s="11"/>
      <c r="F30" s="11"/>
      <c r="G30" s="11"/>
      <c r="H30" s="11"/>
      <c r="I30" s="12"/>
      <c r="K30" t="s">
        <v>66</v>
      </c>
    </row>
    <row r="31" spans="2:18" x14ac:dyDescent="0.3">
      <c r="B31" s="13"/>
      <c r="C31" s="11"/>
      <c r="D31" s="11" t="s">
        <v>66</v>
      </c>
      <c r="E31" s="11" t="s">
        <v>7</v>
      </c>
      <c r="F31" s="11"/>
      <c r="G31" s="11" t="s">
        <v>8</v>
      </c>
      <c r="H31" s="11"/>
      <c r="I31" s="12" t="s">
        <v>9</v>
      </c>
      <c r="K31" t="s">
        <v>68</v>
      </c>
      <c r="N31" s="1">
        <f>SUM(N27:N30)</f>
        <v>205.71540243194107</v>
      </c>
      <c r="O31" s="1"/>
      <c r="P31" s="1">
        <f>SUM(P27:P30)</f>
        <v>50.296603785423727</v>
      </c>
      <c r="Q31" s="1"/>
      <c r="R31" s="1">
        <f>SUM(R27:R30)</f>
        <v>18.810929815748469</v>
      </c>
    </row>
    <row r="32" spans="2:18" x14ac:dyDescent="0.3">
      <c r="B32" s="13"/>
      <c r="C32" s="11"/>
      <c r="D32" s="11"/>
      <c r="E32" s="14"/>
      <c r="F32" s="14"/>
      <c r="G32" s="14"/>
      <c r="H32" s="14"/>
      <c r="I32" s="15"/>
    </row>
    <row r="33" spans="2:9" x14ac:dyDescent="0.3">
      <c r="B33" s="13"/>
      <c r="C33" s="11"/>
      <c r="D33" s="11" t="s">
        <v>67</v>
      </c>
      <c r="E33" s="14">
        <f>N5+N15+N25</f>
        <v>199790.93674679351</v>
      </c>
      <c r="F33" s="14"/>
      <c r="G33" s="14">
        <f>P5+P15+P25</f>
        <v>46826.864302381502</v>
      </c>
      <c r="H33" s="14"/>
      <c r="I33" s="15">
        <f>R5+R15+R25</f>
        <v>18709.006684572218</v>
      </c>
    </row>
    <row r="34" spans="2:9" x14ac:dyDescent="0.3">
      <c r="B34" s="13"/>
      <c r="C34" s="11"/>
      <c r="D34" s="11"/>
      <c r="E34" s="11"/>
      <c r="F34" s="11"/>
      <c r="G34" s="11"/>
      <c r="H34" s="11"/>
      <c r="I34" s="12"/>
    </row>
    <row r="35" spans="2:9" x14ac:dyDescent="0.3">
      <c r="B35" s="13"/>
      <c r="C35" s="11"/>
      <c r="D35" s="11" t="s">
        <v>68</v>
      </c>
      <c r="E35" s="14">
        <f>N11+N21+N31</f>
        <v>129708.43236465646</v>
      </c>
      <c r="F35" s="14"/>
      <c r="G35" s="14">
        <f>P11+P21+P31</f>
        <v>30399.399501791439</v>
      </c>
      <c r="H35" s="14"/>
      <c r="I35" s="15">
        <f>R11+R21+R31</f>
        <v>12146.619046732996</v>
      </c>
    </row>
    <row r="36" spans="2:9" x14ac:dyDescent="0.3">
      <c r="B36" s="16"/>
      <c r="C36" s="17"/>
      <c r="D36" s="17"/>
      <c r="E36" s="17"/>
      <c r="F36" s="17"/>
      <c r="G36" s="17"/>
      <c r="H36" s="17"/>
      <c r="I36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DAAD-0447-4BA9-A349-6CBDA6C2E536}">
  <dimension ref="A1:T25"/>
  <sheetViews>
    <sheetView workbookViewId="0">
      <selection activeCell="O12" sqref="O12"/>
    </sheetView>
  </sheetViews>
  <sheetFormatPr defaultRowHeight="14.4" x14ac:dyDescent="0.3"/>
  <cols>
    <col min="1" max="1" width="16.6640625" customWidth="1"/>
    <col min="2" max="2" width="4.77734375" customWidth="1"/>
    <col min="3" max="3" width="16.21875" customWidth="1"/>
    <col min="4" max="4" width="6.88671875" customWidth="1"/>
    <col min="5" max="5" width="15.6640625" customWidth="1"/>
    <col min="6" max="6" width="9.88671875" customWidth="1"/>
    <col min="15" max="15" width="15.109375" customWidth="1"/>
  </cols>
  <sheetData>
    <row r="1" spans="1:20" x14ac:dyDescent="0.3">
      <c r="F1" s="1" t="s">
        <v>19</v>
      </c>
      <c r="O1" s="1" t="s">
        <v>20</v>
      </c>
    </row>
    <row r="2" spans="1:20" x14ac:dyDescent="0.3">
      <c r="K2" s="24"/>
    </row>
    <row r="3" spans="1:20" x14ac:dyDescent="0.3">
      <c r="F3" t="s">
        <v>91</v>
      </c>
      <c r="H3" t="s">
        <v>92</v>
      </c>
      <c r="J3" t="s">
        <v>93</v>
      </c>
      <c r="K3" s="24"/>
    </row>
    <row r="4" spans="1:20" x14ac:dyDescent="0.3">
      <c r="C4" s="1" t="s">
        <v>77</v>
      </c>
      <c r="F4">
        <v>3000000</v>
      </c>
      <c r="G4" t="s">
        <v>10</v>
      </c>
      <c r="H4">
        <v>2880000</v>
      </c>
      <c r="I4" t="s">
        <v>10</v>
      </c>
      <c r="J4">
        <f>F4+H4</f>
        <v>5880000</v>
      </c>
      <c r="K4" s="24" t="s">
        <v>10</v>
      </c>
    </row>
    <row r="5" spans="1:20" x14ac:dyDescent="0.3">
      <c r="C5" s="1" t="s">
        <v>94</v>
      </c>
      <c r="K5" s="24"/>
    </row>
    <row r="6" spans="1:20" x14ac:dyDescent="0.3">
      <c r="A6" t="s">
        <v>89</v>
      </c>
      <c r="E6" t="s">
        <v>108</v>
      </c>
      <c r="F6">
        <v>3.2203561899927843E-3</v>
      </c>
      <c r="H6">
        <v>1.5231414412128033E-3</v>
      </c>
      <c r="J6">
        <v>2.3064713252651022E-4</v>
      </c>
      <c r="K6" s="24"/>
    </row>
    <row r="7" spans="1:20" x14ac:dyDescent="0.3">
      <c r="A7">
        <v>4.75</v>
      </c>
      <c r="B7" t="s">
        <v>17</v>
      </c>
      <c r="F7" t="s">
        <v>0</v>
      </c>
      <c r="H7" t="s">
        <v>1</v>
      </c>
      <c r="J7" t="s">
        <v>2</v>
      </c>
      <c r="K7" s="24"/>
    </row>
    <row r="8" spans="1:20" x14ac:dyDescent="0.3">
      <c r="E8" t="s">
        <v>67</v>
      </c>
      <c r="F8">
        <f>F6*J4</f>
        <v>18935.694397157571</v>
      </c>
      <c r="H8">
        <f>H6*J4</f>
        <v>8956.0716743312823</v>
      </c>
      <c r="J8">
        <f>J4*J6</f>
        <v>1356.2051392558801</v>
      </c>
      <c r="K8" s="24"/>
    </row>
    <row r="9" spans="1:20" x14ac:dyDescent="0.3">
      <c r="A9" t="s">
        <v>90</v>
      </c>
      <c r="D9">
        <v>2</v>
      </c>
      <c r="E9" t="s">
        <v>74</v>
      </c>
      <c r="F9">
        <f>F8/D9</f>
        <v>9467.8471985787855</v>
      </c>
      <c r="H9">
        <f>H8/D9</f>
        <v>4478.0358371656412</v>
      </c>
      <c r="J9">
        <f>J8/D9</f>
        <v>678.10256962794006</v>
      </c>
      <c r="K9" s="24"/>
      <c r="N9" t="str">
        <f>C4</f>
        <v>Itersaliarsuarni</v>
      </c>
    </row>
    <row r="10" spans="1:20" x14ac:dyDescent="0.3">
      <c r="A10">
        <v>3.9</v>
      </c>
      <c r="C10" s="2" t="s">
        <v>68</v>
      </c>
      <c r="D10" s="2">
        <v>0.3</v>
      </c>
      <c r="E10" s="2" t="s">
        <v>75</v>
      </c>
      <c r="F10" s="2">
        <f>F9*D10</f>
        <v>2840.3541595736356</v>
      </c>
      <c r="G10" s="2"/>
      <c r="H10" s="2">
        <f>H9*D10</f>
        <v>1343.4107511496923</v>
      </c>
      <c r="I10" s="2"/>
      <c r="J10" s="2">
        <f>J9*D10</f>
        <v>203.430770888382</v>
      </c>
      <c r="K10" s="24"/>
      <c r="N10" s="1" t="str">
        <f>C5</f>
        <v>usilersorneq</v>
      </c>
    </row>
    <row r="11" spans="1:20" x14ac:dyDescent="0.3">
      <c r="C11" s="3" t="s">
        <v>68</v>
      </c>
      <c r="D11" s="3">
        <v>1</v>
      </c>
      <c r="E11" s="3" t="s">
        <v>76</v>
      </c>
      <c r="F11" s="3">
        <f>F9</f>
        <v>9467.8471985787855</v>
      </c>
      <c r="G11" s="3"/>
      <c r="H11" s="3">
        <f>H9</f>
        <v>4478.0358371656412</v>
      </c>
      <c r="I11" s="3"/>
      <c r="J11" s="3">
        <f>J9</f>
        <v>678.10256962794006</v>
      </c>
      <c r="K11" s="24"/>
    </row>
    <row r="12" spans="1:20" x14ac:dyDescent="0.3">
      <c r="K12" s="24"/>
      <c r="N12" s="6"/>
      <c r="O12" s="7" t="s">
        <v>108</v>
      </c>
      <c r="P12" s="7">
        <v>3.2203561899927843E-3</v>
      </c>
      <c r="Q12" s="7"/>
      <c r="R12" s="7">
        <v>1.5231414412128033E-3</v>
      </c>
      <c r="S12" s="7"/>
      <c r="T12" s="19">
        <v>2.3064713252651022E-4</v>
      </c>
    </row>
    <row r="13" spans="1:20" x14ac:dyDescent="0.3">
      <c r="E13" s="6" t="s">
        <v>95</v>
      </c>
      <c r="F13" s="7" t="s">
        <v>7</v>
      </c>
      <c r="G13" s="7"/>
      <c r="H13" s="7" t="s">
        <v>8</v>
      </c>
      <c r="I13" s="7"/>
      <c r="J13" s="19" t="s">
        <v>9</v>
      </c>
      <c r="K13" s="24"/>
      <c r="N13" s="13"/>
      <c r="O13" s="11" t="str">
        <f>E13</f>
        <v>Ukiumut:</v>
      </c>
      <c r="P13" s="11" t="s">
        <v>7</v>
      </c>
      <c r="Q13" s="11"/>
      <c r="R13" s="11" t="s">
        <v>8</v>
      </c>
      <c r="S13" s="11"/>
      <c r="T13" s="12" t="s">
        <v>9</v>
      </c>
    </row>
    <row r="14" spans="1:20" x14ac:dyDescent="0.3">
      <c r="E14" s="13" t="s">
        <v>67</v>
      </c>
      <c r="F14" s="14">
        <f>F8</f>
        <v>18935.694397157571</v>
      </c>
      <c r="G14" s="14"/>
      <c r="H14" s="14">
        <f>H8</f>
        <v>8956.0716743312823</v>
      </c>
      <c r="I14" s="14"/>
      <c r="J14" s="15">
        <f>J8</f>
        <v>1356.2051392558801</v>
      </c>
      <c r="K14" s="24"/>
      <c r="N14" s="13"/>
      <c r="O14" s="11" t="s">
        <v>67</v>
      </c>
      <c r="P14" s="14">
        <v>18935.694397157571</v>
      </c>
      <c r="Q14" s="14"/>
      <c r="R14" s="14">
        <v>8956.0716743312823</v>
      </c>
      <c r="S14" s="14"/>
      <c r="T14" s="15">
        <v>1356.2051392558801</v>
      </c>
    </row>
    <row r="15" spans="1:20" x14ac:dyDescent="0.3">
      <c r="E15" s="13"/>
      <c r="F15" s="11"/>
      <c r="G15" s="11"/>
      <c r="H15" s="11"/>
      <c r="I15" s="11"/>
      <c r="J15" s="12"/>
      <c r="K15" s="24"/>
      <c r="N15" s="13"/>
      <c r="O15" s="11"/>
      <c r="P15" s="11"/>
      <c r="Q15" s="11"/>
      <c r="R15" s="11"/>
      <c r="S15" s="11"/>
      <c r="T15" s="12"/>
    </row>
    <row r="16" spans="1:20" x14ac:dyDescent="0.3">
      <c r="E16" s="16" t="s">
        <v>68</v>
      </c>
      <c r="F16" s="20">
        <f>F10+F11</f>
        <v>12308.201358152421</v>
      </c>
      <c r="G16" s="20"/>
      <c r="H16" s="20">
        <f>H10+H11</f>
        <v>5821.4465883153334</v>
      </c>
      <c r="I16" s="20"/>
      <c r="J16" s="21">
        <f>J10+J11</f>
        <v>881.53334051632203</v>
      </c>
      <c r="K16" s="24"/>
      <c r="N16" s="16">
        <v>0.3</v>
      </c>
      <c r="O16" s="17" t="s">
        <v>68</v>
      </c>
      <c r="P16" s="20">
        <f>P14*N16</f>
        <v>5680.7083191472711</v>
      </c>
      <c r="Q16" s="20"/>
      <c r="R16" s="20">
        <f>R14*N16</f>
        <v>2686.8215022993845</v>
      </c>
      <c r="S16" s="20"/>
      <c r="T16" s="21">
        <f>T14*N16</f>
        <v>406.861541776764</v>
      </c>
    </row>
    <row r="17" spans="11:11" x14ac:dyDescent="0.3">
      <c r="K17" s="24"/>
    </row>
    <row r="18" spans="11:11" x14ac:dyDescent="0.3">
      <c r="K18" s="24"/>
    </row>
    <row r="19" spans="11:11" x14ac:dyDescent="0.3">
      <c r="K19" s="24"/>
    </row>
    <row r="20" spans="11:11" x14ac:dyDescent="0.3">
      <c r="K20" s="24"/>
    </row>
    <row r="21" spans="11:11" x14ac:dyDescent="0.3">
      <c r="K21" s="24"/>
    </row>
    <row r="22" spans="11:11" x14ac:dyDescent="0.3">
      <c r="K22" s="24"/>
    </row>
    <row r="23" spans="11:11" x14ac:dyDescent="0.3">
      <c r="K23" s="24"/>
    </row>
    <row r="24" spans="11:11" x14ac:dyDescent="0.3">
      <c r="K24" s="24"/>
    </row>
    <row r="25" spans="11:11" x14ac:dyDescent="0.3">
      <c r="K25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2588-F456-474C-A0BD-DBB7497104E5}">
  <dimension ref="A1:V49"/>
  <sheetViews>
    <sheetView workbookViewId="0">
      <selection activeCell="Q23" sqref="Q23"/>
    </sheetView>
  </sheetViews>
  <sheetFormatPr defaultRowHeight="14.4" x14ac:dyDescent="0.3"/>
  <cols>
    <col min="1" max="1" width="14.77734375" customWidth="1"/>
    <col min="5" max="5" width="15.33203125" customWidth="1"/>
    <col min="7" max="7" width="16.109375" customWidth="1"/>
    <col min="16" max="16" width="5.6640625" customWidth="1"/>
    <col min="17" max="17" width="15.77734375" customWidth="1"/>
  </cols>
  <sheetData>
    <row r="1" spans="1:22" x14ac:dyDescent="0.3">
      <c r="A1" s="1" t="s">
        <v>97</v>
      </c>
    </row>
    <row r="2" spans="1:22" x14ac:dyDescent="0.3">
      <c r="H2" s="1" t="s">
        <v>19</v>
      </c>
      <c r="M2" s="24"/>
      <c r="Q2" s="1" t="s">
        <v>20</v>
      </c>
    </row>
    <row r="3" spans="1:22" x14ac:dyDescent="0.3">
      <c r="A3" t="s">
        <v>96</v>
      </c>
      <c r="B3" s="1"/>
      <c r="M3" s="24"/>
    </row>
    <row r="4" spans="1:22" x14ac:dyDescent="0.3">
      <c r="A4">
        <v>2880000</v>
      </c>
      <c r="B4" t="s">
        <v>10</v>
      </c>
      <c r="M4" s="24"/>
      <c r="P4" s="1"/>
    </row>
    <row r="5" spans="1:22" x14ac:dyDescent="0.3">
      <c r="E5" s="1" t="s">
        <v>99</v>
      </c>
      <c r="M5" s="24"/>
      <c r="P5" s="1" t="str">
        <f>E5</f>
        <v>Usigiarneq</v>
      </c>
    </row>
    <row r="6" spans="1:22" x14ac:dyDescent="0.3">
      <c r="G6" t="s">
        <v>108</v>
      </c>
      <c r="H6">
        <v>3.2203561899927843E-3</v>
      </c>
      <c r="J6">
        <v>1.5231414412128033E-3</v>
      </c>
      <c r="L6">
        <v>2.3064713252651022E-4</v>
      </c>
      <c r="M6" s="24"/>
    </row>
    <row r="7" spans="1:22" x14ac:dyDescent="0.3">
      <c r="B7" t="s">
        <v>106</v>
      </c>
      <c r="H7" t="s">
        <v>7</v>
      </c>
      <c r="J7" t="s">
        <v>8</v>
      </c>
      <c r="L7" t="s">
        <v>9</v>
      </c>
      <c r="M7" s="24"/>
      <c r="P7" t="str">
        <f>B7</f>
        <v>Usigiarneq: Tangii takukkit:</v>
      </c>
    </row>
    <row r="8" spans="1:22" x14ac:dyDescent="0.3">
      <c r="B8" s="1" t="s">
        <v>98</v>
      </c>
      <c r="G8" t="s">
        <v>67</v>
      </c>
      <c r="H8">
        <f>H6*A4</f>
        <v>9274.6258271792194</v>
      </c>
      <c r="J8">
        <f>J6*A4</f>
        <v>4386.6473506928733</v>
      </c>
      <c r="L8">
        <f>L6*A4</f>
        <v>664.26374167634947</v>
      </c>
      <c r="M8" s="24"/>
      <c r="P8" t="str">
        <f>B8</f>
        <v>"Itersaliarsuarmi usilersorneq"</v>
      </c>
    </row>
    <row r="9" spans="1:22" x14ac:dyDescent="0.3">
      <c r="F9">
        <v>2</v>
      </c>
      <c r="G9" t="s">
        <v>74</v>
      </c>
      <c r="H9">
        <f>H8/F9</f>
        <v>4637.3129135896097</v>
      </c>
      <c r="J9">
        <f>J8/F9</f>
        <v>2193.3236753464366</v>
      </c>
      <c r="L9">
        <f>L8/F9</f>
        <v>332.13187083817473</v>
      </c>
      <c r="M9" s="24"/>
    </row>
    <row r="10" spans="1:22" x14ac:dyDescent="0.3">
      <c r="E10" s="2" t="s">
        <v>68</v>
      </c>
      <c r="F10" s="2">
        <v>0.3</v>
      </c>
      <c r="G10" s="2" t="s">
        <v>75</v>
      </c>
      <c r="H10" s="2">
        <f>H9*F10</f>
        <v>1391.1938740768828</v>
      </c>
      <c r="I10" s="2"/>
      <c r="J10" s="2">
        <f>F10*J9</f>
        <v>657.99710260393101</v>
      </c>
      <c r="K10" s="2"/>
      <c r="L10" s="2">
        <f>L9*F10</f>
        <v>99.63956125145242</v>
      </c>
      <c r="M10" s="24"/>
    </row>
    <row r="11" spans="1:22" x14ac:dyDescent="0.3">
      <c r="E11" s="3" t="s">
        <v>68</v>
      </c>
      <c r="F11" s="3">
        <v>1</v>
      </c>
      <c r="G11" s="3" t="s">
        <v>76</v>
      </c>
      <c r="H11" s="3">
        <f>H9</f>
        <v>4637.3129135896097</v>
      </c>
      <c r="I11" s="3"/>
      <c r="J11" s="3">
        <f>J9</f>
        <v>2193.3236753464366</v>
      </c>
      <c r="K11" s="3"/>
      <c r="L11" s="3">
        <f>L9</f>
        <v>332.13187083817473</v>
      </c>
      <c r="M11" s="24"/>
      <c r="P11" s="6"/>
      <c r="Q11" s="7" t="s">
        <v>108</v>
      </c>
      <c r="R11" s="7">
        <v>3.2203561899927843E-3</v>
      </c>
      <c r="S11" s="7"/>
      <c r="T11" s="7">
        <v>1.5231414412128033E-3</v>
      </c>
      <c r="U11" s="7"/>
      <c r="V11" s="19">
        <v>2.3064713252651022E-4</v>
      </c>
    </row>
    <row r="12" spans="1:22" x14ac:dyDescent="0.3">
      <c r="M12" s="24"/>
      <c r="P12" s="13"/>
      <c r="Q12" s="11"/>
      <c r="R12" s="11" t="s">
        <v>7</v>
      </c>
      <c r="S12" s="11"/>
      <c r="T12" s="11" t="s">
        <v>8</v>
      </c>
      <c r="U12" s="11"/>
      <c r="V12" s="12" t="s">
        <v>9</v>
      </c>
    </row>
    <row r="13" spans="1:22" x14ac:dyDescent="0.3">
      <c r="G13" s="22" t="s">
        <v>67</v>
      </c>
      <c r="H13" s="8">
        <v>9274.6258271792194</v>
      </c>
      <c r="I13" s="8"/>
      <c r="J13" s="8">
        <v>4386.6473506928733</v>
      </c>
      <c r="K13" s="8"/>
      <c r="L13" s="9">
        <v>664.26374167634947</v>
      </c>
      <c r="M13" s="24"/>
      <c r="P13" s="13"/>
      <c r="Q13" s="14" t="s">
        <v>67</v>
      </c>
      <c r="R13" s="14">
        <v>9274.6258271792194</v>
      </c>
      <c r="S13" s="14"/>
      <c r="T13" s="14">
        <v>4386.6473506928733</v>
      </c>
      <c r="U13" s="14"/>
      <c r="V13" s="15">
        <v>664.26374167634947</v>
      </c>
    </row>
    <row r="14" spans="1:22" x14ac:dyDescent="0.3">
      <c r="G14" s="13"/>
      <c r="H14" s="11"/>
      <c r="I14" s="11"/>
      <c r="J14" s="11"/>
      <c r="K14" s="11"/>
      <c r="L14" s="12"/>
      <c r="M14" s="24"/>
      <c r="P14" s="13"/>
      <c r="Q14" s="11"/>
      <c r="R14" s="11"/>
      <c r="S14" s="11"/>
      <c r="T14" s="11"/>
      <c r="U14" s="11"/>
      <c r="V14" s="12"/>
    </row>
    <row r="15" spans="1:22" x14ac:dyDescent="0.3">
      <c r="G15" s="23" t="s">
        <v>68</v>
      </c>
      <c r="H15" s="20">
        <f>H11+H10</f>
        <v>6028.5067876664925</v>
      </c>
      <c r="I15" s="20"/>
      <c r="J15" s="20">
        <f>J11+J10</f>
        <v>2851.3207779503678</v>
      </c>
      <c r="K15" s="20"/>
      <c r="L15" s="21">
        <f>L10+L11</f>
        <v>431.77143208962718</v>
      </c>
      <c r="M15" s="24"/>
      <c r="P15" s="16">
        <v>0.3</v>
      </c>
      <c r="Q15" s="20" t="s">
        <v>68</v>
      </c>
      <c r="R15" s="20">
        <f>P15*R13</f>
        <v>2782.3877481537656</v>
      </c>
      <c r="S15" s="20"/>
      <c r="T15" s="20">
        <f>P15*T13</f>
        <v>1315.994205207862</v>
      </c>
      <c r="U15" s="20"/>
      <c r="V15" s="21">
        <f>P15*V13</f>
        <v>199.27912250290484</v>
      </c>
    </row>
    <row r="16" spans="1:22" x14ac:dyDescent="0.3">
      <c r="G16" s="14"/>
      <c r="H16" s="14"/>
      <c r="I16" s="14"/>
      <c r="J16" s="14"/>
      <c r="K16" s="14"/>
      <c r="L16" s="14"/>
      <c r="M16" s="24"/>
      <c r="P16" s="11"/>
      <c r="Q16" s="14"/>
      <c r="R16" s="14"/>
      <c r="S16" s="14"/>
      <c r="T16" s="14"/>
      <c r="U16" s="14"/>
      <c r="V16" s="14"/>
    </row>
    <row r="17" spans="1:22" x14ac:dyDescent="0.3">
      <c r="B17" t="s">
        <v>101</v>
      </c>
      <c r="M17" s="24"/>
    </row>
    <row r="18" spans="1:22" x14ac:dyDescent="0.3">
      <c r="B18" s="1" t="s">
        <v>100</v>
      </c>
      <c r="G18" t="s">
        <v>108</v>
      </c>
      <c r="H18">
        <v>5.4064461550897889</v>
      </c>
      <c r="J18">
        <v>0.98498290651739384</v>
      </c>
      <c r="L18">
        <v>0.56767684628442783</v>
      </c>
      <c r="M18" s="24"/>
    </row>
    <row r="19" spans="1:22" x14ac:dyDescent="0.3">
      <c r="H19" t="s">
        <v>7</v>
      </c>
      <c r="J19" t="s">
        <v>8</v>
      </c>
      <c r="L19" t="s">
        <v>9</v>
      </c>
      <c r="M19" s="24"/>
    </row>
    <row r="20" spans="1:22" x14ac:dyDescent="0.3">
      <c r="A20" t="s">
        <v>79</v>
      </c>
      <c r="B20">
        <v>74</v>
      </c>
      <c r="C20" t="s">
        <v>10</v>
      </c>
      <c r="G20" s="1" t="s">
        <v>67</v>
      </c>
      <c r="H20" s="1">
        <f>H18*B22</f>
        <v>10812.892310179577</v>
      </c>
      <c r="I20" s="1"/>
      <c r="J20" s="1">
        <f>J18*B22</f>
        <v>1969.9658130347877</v>
      </c>
      <c r="K20" s="1"/>
      <c r="L20" s="1">
        <f>L18*B22</f>
        <v>1135.3536925688556</v>
      </c>
      <c r="M20" s="24"/>
      <c r="P20" s="1" t="str">
        <f>B17</f>
        <v>Bulldozererneq: Tangii takukkit:</v>
      </c>
    </row>
    <row r="21" spans="1:22" x14ac:dyDescent="0.3">
      <c r="A21" t="s">
        <v>80</v>
      </c>
      <c r="B21">
        <v>10</v>
      </c>
      <c r="C21" t="s">
        <v>11</v>
      </c>
      <c r="F21" s="5">
        <v>2</v>
      </c>
      <c r="G21" s="5" t="s">
        <v>74</v>
      </c>
      <c r="H21" s="5">
        <f>H20/F21</f>
        <v>5406.4461550897886</v>
      </c>
      <c r="I21" s="5"/>
      <c r="J21" s="5">
        <f>J20/F21</f>
        <v>984.98290651739387</v>
      </c>
      <c r="K21" s="5"/>
      <c r="L21" s="5">
        <f>L20/F21</f>
        <v>567.67684628442782</v>
      </c>
      <c r="M21" s="24"/>
      <c r="P21" s="1" t="str">
        <f>B18</f>
        <v>"Itersaliarsuarmi buuldozererneq"</v>
      </c>
    </row>
    <row r="22" spans="1:22" x14ac:dyDescent="0.3">
      <c r="A22" t="s">
        <v>81</v>
      </c>
      <c r="B22">
        <v>2000</v>
      </c>
      <c r="C22" t="s">
        <v>12</v>
      </c>
      <c r="E22" s="2" t="s">
        <v>68</v>
      </c>
      <c r="F22" s="2">
        <v>0.3</v>
      </c>
      <c r="G22" s="2" t="s">
        <v>75</v>
      </c>
      <c r="H22" s="2">
        <f>H21*F22</f>
        <v>1621.9338465269366</v>
      </c>
      <c r="I22" s="2"/>
      <c r="J22" s="2">
        <f>J21*F22</f>
        <v>295.49487195521817</v>
      </c>
      <c r="K22" s="2"/>
      <c r="L22" s="2">
        <f>L21*F22</f>
        <v>170.30305388532835</v>
      </c>
      <c r="M22" s="24"/>
    </row>
    <row r="23" spans="1:22" x14ac:dyDescent="0.3">
      <c r="A23" t="s">
        <v>83</v>
      </c>
      <c r="B23">
        <v>20000</v>
      </c>
      <c r="C23" t="s">
        <v>13</v>
      </c>
      <c r="E23" s="3" t="s">
        <v>68</v>
      </c>
      <c r="F23" s="3">
        <v>1</v>
      </c>
      <c r="G23" s="3" t="s">
        <v>76</v>
      </c>
      <c r="H23" s="3">
        <f>H21</f>
        <v>5406.4461550897886</v>
      </c>
      <c r="I23" s="3"/>
      <c r="J23" s="3">
        <f>J21</f>
        <v>984.98290651739387</v>
      </c>
      <c r="K23" s="3"/>
      <c r="L23" s="3">
        <f>L21</f>
        <v>567.67684628442782</v>
      </c>
      <c r="M23" s="24"/>
      <c r="P23" s="6"/>
      <c r="Q23" s="7" t="s">
        <v>108</v>
      </c>
      <c r="R23" s="7">
        <v>5.4064461550897889</v>
      </c>
      <c r="S23" s="7"/>
      <c r="T23" s="7">
        <v>0.98498290651739384</v>
      </c>
      <c r="U23" s="7"/>
      <c r="V23" s="19">
        <v>0.56767684628442783</v>
      </c>
    </row>
    <row r="24" spans="1:22" x14ac:dyDescent="0.3">
      <c r="M24" s="24"/>
      <c r="P24" s="13"/>
      <c r="Q24" s="11"/>
      <c r="R24" s="11" t="s">
        <v>7</v>
      </c>
      <c r="S24" s="11"/>
      <c r="T24" s="11" t="s">
        <v>8</v>
      </c>
      <c r="U24" s="11"/>
      <c r="V24" s="12" t="s">
        <v>9</v>
      </c>
    </row>
    <row r="25" spans="1:22" x14ac:dyDescent="0.3">
      <c r="G25" s="22" t="s">
        <v>67</v>
      </c>
      <c r="H25" s="8">
        <v>10812.892310179577</v>
      </c>
      <c r="I25" s="8"/>
      <c r="J25" s="8">
        <v>1969.9658130347877</v>
      </c>
      <c r="K25" s="8"/>
      <c r="L25" s="9">
        <v>1135.3536925688556</v>
      </c>
      <c r="M25" s="24"/>
      <c r="P25" s="13"/>
      <c r="Q25" s="14" t="s">
        <v>67</v>
      </c>
      <c r="R25" s="14">
        <v>10812.892310179577</v>
      </c>
      <c r="S25" s="14"/>
      <c r="T25" s="14">
        <v>1969.9658130347877</v>
      </c>
      <c r="U25" s="14"/>
      <c r="V25" s="15">
        <v>1135.3536925688556</v>
      </c>
    </row>
    <row r="26" spans="1:22" x14ac:dyDescent="0.3">
      <c r="G26" s="13"/>
      <c r="H26" s="11"/>
      <c r="I26" s="11"/>
      <c r="J26" s="11"/>
      <c r="K26" s="11"/>
      <c r="L26" s="12"/>
      <c r="M26" s="24"/>
      <c r="P26" s="13"/>
      <c r="Q26" s="11"/>
      <c r="R26" s="11"/>
      <c r="S26" s="11"/>
      <c r="T26" s="11"/>
      <c r="U26" s="11"/>
      <c r="V26" s="12"/>
    </row>
    <row r="27" spans="1:22" x14ac:dyDescent="0.3">
      <c r="G27" s="23" t="s">
        <v>68</v>
      </c>
      <c r="H27" s="20">
        <f>H22+H23</f>
        <v>7028.3800016167252</v>
      </c>
      <c r="I27" s="20"/>
      <c r="J27" s="20">
        <f>J22+J23</f>
        <v>1280.477778472612</v>
      </c>
      <c r="K27" s="20"/>
      <c r="L27" s="21">
        <f>L22+L23</f>
        <v>737.97990016975621</v>
      </c>
      <c r="M27" s="24"/>
      <c r="P27" s="16">
        <v>0.3</v>
      </c>
      <c r="Q27" s="20" t="s">
        <v>68</v>
      </c>
      <c r="R27" s="20">
        <f>R25*P27</f>
        <v>3243.8676930538732</v>
      </c>
      <c r="S27" s="20"/>
      <c r="T27" s="20">
        <f>T25*P27</f>
        <v>590.98974391043635</v>
      </c>
      <c r="U27" s="20"/>
      <c r="V27" s="21">
        <f>V25*P27</f>
        <v>340.60610777065671</v>
      </c>
    </row>
    <row r="28" spans="1:22" x14ac:dyDescent="0.3">
      <c r="M28" s="24"/>
    </row>
    <row r="29" spans="1:22" x14ac:dyDescent="0.3">
      <c r="G29" t="s">
        <v>108</v>
      </c>
      <c r="H29">
        <v>2.7799378707019065</v>
      </c>
      <c r="J29">
        <v>0.67968383493815843</v>
      </c>
      <c r="L29">
        <v>0.25420175426687125</v>
      </c>
      <c r="M29" s="24"/>
    </row>
    <row r="30" spans="1:22" x14ac:dyDescent="0.3">
      <c r="A30" t="s">
        <v>102</v>
      </c>
      <c r="H30" t="s">
        <v>7</v>
      </c>
      <c r="J30" t="s">
        <v>8</v>
      </c>
      <c r="L30" t="s">
        <v>9</v>
      </c>
      <c r="M30" s="24"/>
    </row>
    <row r="31" spans="1:22" x14ac:dyDescent="0.3">
      <c r="A31" t="s">
        <v>103</v>
      </c>
      <c r="G31" s="1" t="s">
        <v>67</v>
      </c>
      <c r="H31" s="1">
        <f>B23*H29</f>
        <v>55598.757414038126</v>
      </c>
      <c r="I31" s="1"/>
      <c r="J31" s="1">
        <f>J29*B23</f>
        <v>13593.676698763169</v>
      </c>
      <c r="K31" s="1"/>
      <c r="L31" s="1">
        <f>L29*B23</f>
        <v>5084.0350853374248</v>
      </c>
      <c r="M31" s="24"/>
    </row>
    <row r="32" spans="1:22" x14ac:dyDescent="0.3">
      <c r="F32">
        <v>2</v>
      </c>
      <c r="G32" t="s">
        <v>74</v>
      </c>
      <c r="H32">
        <f>H31/F32</f>
        <v>27799.378707019063</v>
      </c>
      <c r="J32">
        <f>J31/F32</f>
        <v>6796.8383493815845</v>
      </c>
      <c r="L32">
        <f>L31/F32</f>
        <v>2542.0175426687124</v>
      </c>
      <c r="M32" s="24"/>
    </row>
    <row r="33" spans="5:22" x14ac:dyDescent="0.3">
      <c r="E33" s="2" t="s">
        <v>68</v>
      </c>
      <c r="F33" s="2">
        <v>0.3</v>
      </c>
      <c r="G33" s="2" t="s">
        <v>75</v>
      </c>
      <c r="H33" s="2">
        <f>H32*F33</f>
        <v>8339.8136121057178</v>
      </c>
      <c r="I33" s="2"/>
      <c r="J33" s="2">
        <f>J32*F33</f>
        <v>2039.0515048144753</v>
      </c>
      <c r="K33" s="2"/>
      <c r="L33" s="2">
        <f>L32*F33</f>
        <v>762.60526280061367</v>
      </c>
      <c r="M33" s="24"/>
    </row>
    <row r="34" spans="5:22" x14ac:dyDescent="0.3">
      <c r="E34" s="3" t="s">
        <v>68</v>
      </c>
      <c r="F34" s="3">
        <v>1</v>
      </c>
      <c r="G34" s="3" t="s">
        <v>76</v>
      </c>
      <c r="H34" s="3">
        <f>H32</f>
        <v>27799.378707019063</v>
      </c>
      <c r="I34" s="3"/>
      <c r="J34" s="3">
        <f>J32</f>
        <v>6796.8383493815845</v>
      </c>
      <c r="K34" s="3"/>
      <c r="L34" s="3">
        <f>L32</f>
        <v>2542.0175426687124</v>
      </c>
      <c r="M34" s="24"/>
    </row>
    <row r="35" spans="5:22" x14ac:dyDescent="0.3">
      <c r="M35" s="24"/>
    </row>
    <row r="36" spans="5:22" x14ac:dyDescent="0.3">
      <c r="M36" s="24"/>
    </row>
    <row r="37" spans="5:22" x14ac:dyDescent="0.3">
      <c r="G37" s="22" t="s">
        <v>67</v>
      </c>
      <c r="H37" s="8">
        <v>55598.757414038126</v>
      </c>
      <c r="I37" s="8"/>
      <c r="J37" s="8">
        <v>13593.676698763169</v>
      </c>
      <c r="K37" s="8"/>
      <c r="L37" s="9">
        <v>5084.0350853374248</v>
      </c>
      <c r="M37" s="24"/>
    </row>
    <row r="38" spans="5:22" x14ac:dyDescent="0.3">
      <c r="G38" s="10"/>
      <c r="H38" s="14"/>
      <c r="I38" s="14"/>
      <c r="J38" s="14"/>
      <c r="K38" s="14"/>
      <c r="L38" s="15"/>
      <c r="M38" s="24"/>
    </row>
    <row r="39" spans="5:22" x14ac:dyDescent="0.3">
      <c r="G39" s="23" t="s">
        <v>68</v>
      </c>
      <c r="H39" s="20">
        <f>H33+H34</f>
        <v>36139.192319124777</v>
      </c>
      <c r="I39" s="20"/>
      <c r="J39" s="20">
        <f>J33+J34</f>
        <v>8835.8898541960589</v>
      </c>
      <c r="K39" s="20"/>
      <c r="L39" s="21">
        <f>L33+L34</f>
        <v>3304.6228054693261</v>
      </c>
      <c r="M39" s="24"/>
    </row>
    <row r="40" spans="5:22" x14ac:dyDescent="0.3">
      <c r="M40" s="24"/>
    </row>
    <row r="41" spans="5:22" x14ac:dyDescent="0.3">
      <c r="G41" s="22" t="str">
        <f>A1</f>
        <v>Ujaqqani qaleriissarsuarni sulineq</v>
      </c>
      <c r="H41" s="7"/>
      <c r="I41" s="7"/>
      <c r="J41" s="7"/>
      <c r="K41" s="7"/>
      <c r="L41" s="19"/>
      <c r="M41" s="24"/>
      <c r="Q41" s="22" t="str">
        <f>G41</f>
        <v>Ujaqqani qaleriissarsuarni sulineq</v>
      </c>
      <c r="R41" s="7"/>
      <c r="S41" s="7"/>
      <c r="T41" s="7"/>
      <c r="U41" s="7"/>
      <c r="V41" s="19"/>
    </row>
    <row r="42" spans="5:22" x14ac:dyDescent="0.3">
      <c r="G42" s="13" t="s">
        <v>66</v>
      </c>
      <c r="H42" s="11"/>
      <c r="I42" s="11"/>
      <c r="J42" s="11"/>
      <c r="K42" s="11"/>
      <c r="L42" s="12"/>
      <c r="M42" s="24"/>
      <c r="Q42" s="10" t="str">
        <f>G42</f>
        <v>Ukiumut</v>
      </c>
      <c r="R42" s="11"/>
      <c r="S42" s="11"/>
      <c r="T42" s="11"/>
      <c r="U42" s="11"/>
      <c r="V42" s="12"/>
    </row>
    <row r="43" spans="5:22" x14ac:dyDescent="0.3">
      <c r="G43" s="13"/>
      <c r="H43" s="11" t="s">
        <v>7</v>
      </c>
      <c r="I43" s="11"/>
      <c r="J43" s="11" t="s">
        <v>8</v>
      </c>
      <c r="K43" s="11"/>
      <c r="L43" s="12" t="s">
        <v>9</v>
      </c>
      <c r="M43" s="24"/>
      <c r="Q43" s="13"/>
      <c r="R43" s="11" t="s">
        <v>7</v>
      </c>
      <c r="S43" s="11"/>
      <c r="T43" s="11" t="s">
        <v>8</v>
      </c>
      <c r="U43" s="11"/>
      <c r="V43" s="12" t="s">
        <v>9</v>
      </c>
    </row>
    <row r="44" spans="5:22" x14ac:dyDescent="0.3">
      <c r="G44" s="10" t="s">
        <v>67</v>
      </c>
      <c r="H44" s="14">
        <f>H13+H25+H37</f>
        <v>75686.275551396917</v>
      </c>
      <c r="I44" s="14"/>
      <c r="J44" s="14">
        <f>J13+J25+J37</f>
        <v>19950.28986249083</v>
      </c>
      <c r="K44" s="14"/>
      <c r="L44" s="15">
        <f>L13+L25+L37</f>
        <v>6883.6525195826298</v>
      </c>
      <c r="M44" s="24"/>
      <c r="Q44" s="10" t="s">
        <v>67</v>
      </c>
      <c r="R44" s="14">
        <f>R25+R13</f>
        <v>20087.518137358798</v>
      </c>
      <c r="S44" s="14"/>
      <c r="T44" s="14">
        <f>T13+T25</f>
        <v>6356.6131637276612</v>
      </c>
      <c r="U44" s="14"/>
      <c r="V44" s="15">
        <f>V13+V25</f>
        <v>1799.617434245205</v>
      </c>
    </row>
    <row r="45" spans="5:22" x14ac:dyDescent="0.3">
      <c r="G45" s="13"/>
      <c r="H45" s="11"/>
      <c r="I45" s="11"/>
      <c r="J45" s="11"/>
      <c r="K45" s="11"/>
      <c r="L45" s="12"/>
      <c r="M45" s="24"/>
      <c r="Q45" s="13"/>
      <c r="R45" s="11"/>
      <c r="S45" s="11"/>
      <c r="T45" s="11"/>
      <c r="U45" s="11"/>
      <c r="V45" s="12"/>
    </row>
    <row r="46" spans="5:22" x14ac:dyDescent="0.3">
      <c r="G46" s="23" t="s">
        <v>68</v>
      </c>
      <c r="H46" s="20">
        <f>H15+H27+H39</f>
        <v>49196.079108407997</v>
      </c>
      <c r="I46" s="20"/>
      <c r="J46" s="20">
        <f>J15+J27+J39</f>
        <v>12967.688410619039</v>
      </c>
      <c r="K46" s="20"/>
      <c r="L46" s="21">
        <f>L15+L27+L39</f>
        <v>4474.3741377287097</v>
      </c>
      <c r="M46" s="24"/>
      <c r="Q46" s="23" t="s">
        <v>68</v>
      </c>
      <c r="R46" s="20">
        <f>R15+R27</f>
        <v>6026.2554412076388</v>
      </c>
      <c r="S46" s="20"/>
      <c r="T46" s="20">
        <f>T15+T27</f>
        <v>1906.9839491182984</v>
      </c>
      <c r="U46" s="20"/>
      <c r="V46" s="21">
        <f>V15+V27</f>
        <v>539.88523027356155</v>
      </c>
    </row>
    <row r="47" spans="5:22" x14ac:dyDescent="0.3">
      <c r="M47" s="24"/>
    </row>
    <row r="48" spans="5:22" x14ac:dyDescent="0.3">
      <c r="M48" s="24"/>
    </row>
    <row r="49" spans="13:13" x14ac:dyDescent="0.3">
      <c r="M49" s="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617D-D22E-4930-8C4B-6F2F821F1219}">
  <dimension ref="B1:S26"/>
  <sheetViews>
    <sheetView workbookViewId="0">
      <selection activeCell="B13" sqref="B13:B14"/>
    </sheetView>
  </sheetViews>
  <sheetFormatPr defaultRowHeight="14.4" x14ac:dyDescent="0.3"/>
  <cols>
    <col min="2" max="2" width="15.77734375" customWidth="1"/>
    <col min="4" max="4" width="16.109375" customWidth="1"/>
    <col min="13" max="13" width="5" customWidth="1"/>
    <col min="14" max="14" width="15.88671875" customWidth="1"/>
  </cols>
  <sheetData>
    <row r="1" spans="2:19" x14ac:dyDescent="0.3">
      <c r="E1" s="1" t="s">
        <v>19</v>
      </c>
      <c r="K1" s="24"/>
      <c r="N1" s="1" t="s">
        <v>20</v>
      </c>
    </row>
    <row r="2" spans="2:19" x14ac:dyDescent="0.3">
      <c r="B2" s="1" t="s">
        <v>105</v>
      </c>
      <c r="E2" s="1"/>
      <c r="K2" s="24"/>
      <c r="N2" s="1"/>
    </row>
    <row r="3" spans="2:19" x14ac:dyDescent="0.3">
      <c r="E3" s="1"/>
      <c r="K3" s="24"/>
      <c r="N3" s="1"/>
    </row>
    <row r="4" spans="2:19" x14ac:dyDescent="0.3">
      <c r="B4" t="s">
        <v>91</v>
      </c>
      <c r="C4">
        <v>3000000</v>
      </c>
      <c r="D4" t="s">
        <v>10</v>
      </c>
      <c r="K4" s="24"/>
    </row>
    <row r="5" spans="2:19" x14ac:dyDescent="0.3">
      <c r="K5" s="24"/>
    </row>
    <row r="6" spans="2:19" x14ac:dyDescent="0.3">
      <c r="C6" s="1" t="s">
        <v>107</v>
      </c>
      <c r="K6" s="24"/>
    </row>
    <row r="7" spans="2:19" x14ac:dyDescent="0.3">
      <c r="C7" s="1" t="s">
        <v>98</v>
      </c>
      <c r="K7" s="24"/>
    </row>
    <row r="8" spans="2:19" x14ac:dyDescent="0.3">
      <c r="K8" s="24"/>
    </row>
    <row r="9" spans="2:19" x14ac:dyDescent="0.3">
      <c r="D9" t="s">
        <v>108</v>
      </c>
      <c r="E9">
        <v>3.2203561899927843E-3</v>
      </c>
      <c r="G9">
        <v>1.5231414412128033E-3</v>
      </c>
      <c r="I9">
        <v>2.3064713252651022E-4</v>
      </c>
      <c r="K9" s="24"/>
    </row>
    <row r="10" spans="2:19" x14ac:dyDescent="0.3">
      <c r="E10" t="s">
        <v>7</v>
      </c>
      <c r="G10" t="s">
        <v>8</v>
      </c>
      <c r="I10" t="s">
        <v>9</v>
      </c>
      <c r="K10" s="24"/>
      <c r="M10" s="1" t="str">
        <f>B2</f>
        <v>Ujaqqanik aserorterivimmi usigiarneq</v>
      </c>
    </row>
    <row r="11" spans="2:19" x14ac:dyDescent="0.3">
      <c r="D11" t="s">
        <v>67</v>
      </c>
      <c r="E11">
        <f>E9*C4</f>
        <v>9661.0685699783535</v>
      </c>
      <c r="G11">
        <f>G9*C4</f>
        <v>4569.42432363841</v>
      </c>
      <c r="I11">
        <f>I9*C4</f>
        <v>691.94139757953064</v>
      </c>
      <c r="K11" s="24"/>
    </row>
    <row r="12" spans="2:19" x14ac:dyDescent="0.3">
      <c r="C12">
        <v>2</v>
      </c>
      <c r="D12" t="s">
        <v>74</v>
      </c>
      <c r="E12">
        <f>E11/C12</f>
        <v>4830.5342849891767</v>
      </c>
      <c r="G12">
        <f>G11/C12</f>
        <v>2284.712161819205</v>
      </c>
      <c r="I12">
        <f>I11/C12</f>
        <v>345.97069878976532</v>
      </c>
      <c r="K12" s="24"/>
    </row>
    <row r="13" spans="2:19" x14ac:dyDescent="0.3">
      <c r="B13" s="2" t="s">
        <v>68</v>
      </c>
      <c r="C13" s="2">
        <v>0.3</v>
      </c>
      <c r="D13" s="2" t="s">
        <v>75</v>
      </c>
      <c r="E13" s="2">
        <f>E12*C13</f>
        <v>1449.160285496753</v>
      </c>
      <c r="F13" s="2"/>
      <c r="G13" s="2">
        <f>G12*C13</f>
        <v>685.41364854576148</v>
      </c>
      <c r="H13" s="2"/>
      <c r="I13" s="2">
        <f>I12*C13</f>
        <v>103.79120963692959</v>
      </c>
      <c r="K13" s="24"/>
      <c r="M13" s="1" t="str">
        <f>C6</f>
        <v>Usigiarneq: Tangii takukkit:</v>
      </c>
    </row>
    <row r="14" spans="2:19" x14ac:dyDescent="0.3">
      <c r="B14" s="3" t="s">
        <v>68</v>
      </c>
      <c r="C14" s="3">
        <v>1</v>
      </c>
      <c r="D14" s="3" t="s">
        <v>76</v>
      </c>
      <c r="E14" s="3">
        <f>E12</f>
        <v>4830.5342849891767</v>
      </c>
      <c r="F14" s="3"/>
      <c r="G14" s="3">
        <f>G12</f>
        <v>2284.712161819205</v>
      </c>
      <c r="H14" s="3"/>
      <c r="I14" s="3">
        <f>I12</f>
        <v>345.97069878976532</v>
      </c>
      <c r="K14" s="24"/>
      <c r="M14" s="1" t="str">
        <f>C7</f>
        <v>"Itersaliarsuarmi usilersorneq"</v>
      </c>
    </row>
    <row r="15" spans="2:19" x14ac:dyDescent="0.3">
      <c r="K15" s="24"/>
      <c r="M15" s="6"/>
      <c r="N15" s="7" t="str">
        <f>D9</f>
        <v>Tangit</v>
      </c>
      <c r="O15" s="7">
        <v>3.2203561899927843E-3</v>
      </c>
      <c r="P15" s="7"/>
      <c r="Q15" s="7">
        <v>1.5231414412128033E-3</v>
      </c>
      <c r="R15" s="7"/>
      <c r="S15" s="19">
        <v>2.3064713252651022E-4</v>
      </c>
    </row>
    <row r="16" spans="2:19" x14ac:dyDescent="0.3">
      <c r="D16" s="22" t="s">
        <v>66</v>
      </c>
      <c r="E16" s="8" t="s">
        <v>7</v>
      </c>
      <c r="F16" s="8"/>
      <c r="G16" s="8" t="s">
        <v>8</v>
      </c>
      <c r="H16" s="8"/>
      <c r="I16" s="9" t="s">
        <v>9</v>
      </c>
      <c r="K16" s="24"/>
      <c r="M16" s="13"/>
      <c r="N16" s="11" t="str">
        <f>D16</f>
        <v>Ukiumut</v>
      </c>
      <c r="O16" s="11" t="s">
        <v>7</v>
      </c>
      <c r="P16" s="11"/>
      <c r="Q16" s="11" t="s">
        <v>8</v>
      </c>
      <c r="R16" s="11"/>
      <c r="S16" s="12" t="s">
        <v>9</v>
      </c>
    </row>
    <row r="17" spans="4:19" x14ac:dyDescent="0.3">
      <c r="D17" s="10" t="s">
        <v>67</v>
      </c>
      <c r="E17" s="14">
        <v>9661.0685699783535</v>
      </c>
      <c r="F17" s="14"/>
      <c r="G17" s="14">
        <v>4569.42432363841</v>
      </c>
      <c r="H17" s="14"/>
      <c r="I17" s="15">
        <v>691.94139757953064</v>
      </c>
      <c r="K17" s="24"/>
      <c r="M17" s="13"/>
      <c r="N17" s="14" t="s">
        <v>67</v>
      </c>
      <c r="O17" s="14">
        <v>9661.0685699783535</v>
      </c>
      <c r="P17" s="14"/>
      <c r="Q17" s="14">
        <v>4569.42432363841</v>
      </c>
      <c r="R17" s="14"/>
      <c r="S17" s="15">
        <v>691.94139757953064</v>
      </c>
    </row>
    <row r="18" spans="4:19" x14ac:dyDescent="0.3">
      <c r="D18" s="10"/>
      <c r="E18" s="14"/>
      <c r="F18" s="14"/>
      <c r="G18" s="14"/>
      <c r="H18" s="14"/>
      <c r="I18" s="15"/>
      <c r="K18" s="24"/>
      <c r="M18" s="13"/>
      <c r="N18" s="14"/>
      <c r="O18" s="14"/>
      <c r="P18" s="14"/>
      <c r="Q18" s="14"/>
      <c r="R18" s="14"/>
      <c r="S18" s="15"/>
    </row>
    <row r="19" spans="4:19" x14ac:dyDescent="0.3">
      <c r="D19" s="23" t="s">
        <v>68</v>
      </c>
      <c r="E19" s="20">
        <f>E13+E14</f>
        <v>6279.6945704859299</v>
      </c>
      <c r="F19" s="20"/>
      <c r="G19" s="20">
        <f>G13+G14</f>
        <v>2970.1258103649666</v>
      </c>
      <c r="H19" s="20"/>
      <c r="I19" s="21">
        <f>I13+I14</f>
        <v>449.7619084266949</v>
      </c>
      <c r="K19" s="24"/>
      <c r="M19" s="16">
        <v>0.3</v>
      </c>
      <c r="N19" s="20" t="s">
        <v>68</v>
      </c>
      <c r="O19" s="20">
        <f>O17*M19</f>
        <v>2898.320570993506</v>
      </c>
      <c r="P19" s="20"/>
      <c r="Q19" s="20">
        <f>Q17*M19</f>
        <v>1370.827297091523</v>
      </c>
      <c r="R19" s="20"/>
      <c r="S19" s="21">
        <f>S17*M19</f>
        <v>207.58241927385919</v>
      </c>
    </row>
    <row r="20" spans="4:19" x14ac:dyDescent="0.3">
      <c r="K20" s="24"/>
    </row>
    <row r="21" spans="4:19" x14ac:dyDescent="0.3">
      <c r="K21" s="24"/>
    </row>
    <row r="22" spans="4:19" x14ac:dyDescent="0.3">
      <c r="K22" s="24"/>
    </row>
    <row r="23" spans="4:19" x14ac:dyDescent="0.3">
      <c r="K23" s="24"/>
    </row>
    <row r="24" spans="4:19" x14ac:dyDescent="0.3">
      <c r="K24" s="24"/>
    </row>
    <row r="25" spans="4:19" x14ac:dyDescent="0.3">
      <c r="K25" s="24"/>
    </row>
    <row r="26" spans="4:19" x14ac:dyDescent="0.3">
      <c r="K26" s="2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9A2AC-8469-4D35-8F11-8E26649650B1}">
  <dimension ref="B1:Q13"/>
  <sheetViews>
    <sheetView workbookViewId="0">
      <selection activeCell="M14" sqref="M14"/>
    </sheetView>
  </sheetViews>
  <sheetFormatPr defaultRowHeight="14.4" x14ac:dyDescent="0.3"/>
  <cols>
    <col min="2" max="2" width="6.33203125" customWidth="1"/>
    <col min="3" max="3" width="5" customWidth="1"/>
    <col min="7" max="7" width="5.109375" customWidth="1"/>
    <col min="8" max="8" width="5.88671875" customWidth="1"/>
    <col min="11" max="11" width="6.33203125" customWidth="1"/>
    <col min="13" max="13" width="13.21875" customWidth="1"/>
    <col min="15" max="15" width="12.21875" customWidth="1"/>
    <col min="16" max="16" width="11.44140625" customWidth="1"/>
    <col min="17" max="17" width="11.21875" customWidth="1"/>
  </cols>
  <sheetData>
    <row r="1" spans="2:17" ht="15" thickTop="1" x14ac:dyDescent="0.3">
      <c r="F1" t="s">
        <v>21</v>
      </c>
      <c r="H1" s="64" t="s">
        <v>71</v>
      </c>
      <c r="I1" s="25"/>
      <c r="K1" s="64" t="str">
        <f>H1</f>
        <v>-qqiut</v>
      </c>
      <c r="M1" s="66" t="s">
        <v>104</v>
      </c>
      <c r="N1" s="64" t="str">
        <f>K1</f>
        <v>-qqiut</v>
      </c>
    </row>
    <row r="2" spans="2:17" ht="15" thickBot="1" x14ac:dyDescent="0.35">
      <c r="D2" t="s">
        <v>22</v>
      </c>
      <c r="E2" t="s">
        <v>23</v>
      </c>
      <c r="F2" s="4">
        <v>3.9</v>
      </c>
      <c r="G2" s="4">
        <v>12</v>
      </c>
      <c r="H2" s="28">
        <v>0.7</v>
      </c>
      <c r="I2" s="26">
        <v>1.1023000000000001</v>
      </c>
      <c r="J2" s="4">
        <v>3</v>
      </c>
      <c r="K2" s="28">
        <v>0.45</v>
      </c>
      <c r="M2" s="67" t="s">
        <v>24</v>
      </c>
      <c r="N2" s="65">
        <v>0.45</v>
      </c>
    </row>
    <row r="3" spans="2:17" ht="15.6" thickTop="1" thickBot="1" x14ac:dyDescent="0.35">
      <c r="B3" t="s">
        <v>0</v>
      </c>
      <c r="D3" s="27">
        <v>0.4536</v>
      </c>
      <c r="E3" s="27">
        <v>4.9000000000000004</v>
      </c>
      <c r="F3" s="4"/>
      <c r="G3" s="4"/>
      <c r="H3" s="4"/>
      <c r="I3" s="26"/>
      <c r="J3" s="4"/>
      <c r="K3" s="4"/>
      <c r="L3" s="4"/>
      <c r="M3" s="68">
        <v>164</v>
      </c>
      <c r="O3" t="s">
        <v>0</v>
      </c>
    </row>
    <row r="4" spans="2:17" ht="15" thickTop="1" x14ac:dyDescent="0.3">
      <c r="D4" s="4"/>
      <c r="E4" s="4"/>
      <c r="F4" s="27">
        <f>POWER(F2/G2,H2)</f>
        <v>0.45532170420604812</v>
      </c>
      <c r="G4" s="4"/>
      <c r="H4" s="4"/>
      <c r="I4" s="29">
        <f>POWER(I2/J2,K2)</f>
        <v>0.63728008752554732</v>
      </c>
      <c r="J4" s="4"/>
      <c r="K4" s="4"/>
      <c r="L4" s="27">
        <f>D3*E3*F4*I4/D5</f>
        <v>0.40075672237114462</v>
      </c>
      <c r="M4" s="4"/>
      <c r="N4">
        <f>POWER(M3,N2)</f>
        <v>9.9238394973827404</v>
      </c>
      <c r="O4" s="30">
        <f>L4*N4</f>
        <v>3.9770453903084144</v>
      </c>
    </row>
    <row r="5" spans="2:17" x14ac:dyDescent="0.3">
      <c r="D5" s="31">
        <v>1.6093</v>
      </c>
      <c r="E5" s="4"/>
      <c r="F5" s="4"/>
      <c r="G5" s="4"/>
      <c r="H5" s="4"/>
      <c r="I5" s="26"/>
      <c r="J5" s="4"/>
      <c r="K5" s="4"/>
      <c r="L5" s="4"/>
      <c r="M5" s="4"/>
      <c r="P5" t="s">
        <v>26</v>
      </c>
      <c r="Q5" t="s">
        <v>27</v>
      </c>
    </row>
    <row r="6" spans="2:17" x14ac:dyDescent="0.3">
      <c r="I6" s="25"/>
      <c r="P6">
        <f>O4/O8</f>
        <v>4.0900455885563929</v>
      </c>
      <c r="Q6">
        <f>1/P6</f>
        <v>0.24449605226844334</v>
      </c>
    </row>
    <row r="7" spans="2:17" x14ac:dyDescent="0.3">
      <c r="H7" s="30">
        <v>0.9</v>
      </c>
      <c r="I7" s="25"/>
      <c r="O7" t="s">
        <v>1</v>
      </c>
    </row>
    <row r="8" spans="2:17" x14ac:dyDescent="0.3">
      <c r="B8" t="s">
        <v>1</v>
      </c>
      <c r="D8" s="32">
        <f>D3</f>
        <v>0.4536</v>
      </c>
      <c r="E8" s="32">
        <v>1.5</v>
      </c>
      <c r="F8" s="32">
        <f>POWER(F2/G2,H7)</f>
        <v>0.36365957335569427</v>
      </c>
      <c r="I8" s="33">
        <f>I4</f>
        <v>0.63728008752554732</v>
      </c>
      <c r="L8" s="32">
        <f>D8*E8*F8*I8/D10</f>
        <v>9.7983436539785418E-2</v>
      </c>
      <c r="N8">
        <f>N4</f>
        <v>9.9238394973827404</v>
      </c>
      <c r="O8" s="30">
        <f>L8*N8</f>
        <v>0.97237189762281773</v>
      </c>
    </row>
    <row r="9" spans="2:17" x14ac:dyDescent="0.3">
      <c r="I9" s="25"/>
      <c r="O9">
        <v>164</v>
      </c>
      <c r="P9" t="s">
        <v>29</v>
      </c>
      <c r="Q9" t="s">
        <v>28</v>
      </c>
    </row>
    <row r="10" spans="2:17" x14ac:dyDescent="0.3">
      <c r="D10" s="34">
        <f>D5</f>
        <v>1.6093</v>
      </c>
      <c r="I10" s="25"/>
      <c r="O10" t="s">
        <v>25</v>
      </c>
      <c r="P10">
        <f>1/Q10</f>
        <v>2.6737967914438503</v>
      </c>
      <c r="Q10">
        <v>0.374</v>
      </c>
    </row>
    <row r="11" spans="2:17" x14ac:dyDescent="0.3">
      <c r="I11" s="25"/>
      <c r="O11" t="s">
        <v>2</v>
      </c>
    </row>
    <row r="12" spans="2:17" x14ac:dyDescent="0.3">
      <c r="I12" s="25"/>
      <c r="O12" s="30">
        <f>O8*Q10</f>
        <v>0.36366708971093381</v>
      </c>
    </row>
    <row r="13" spans="2:17" x14ac:dyDescent="0.3">
      <c r="I13" s="2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0060-2E23-42FC-8E8A-733BF5A2074C}">
  <dimension ref="A1:AG106"/>
  <sheetViews>
    <sheetView topLeftCell="O1" workbookViewId="0">
      <selection activeCell="Z18" sqref="Z18:Z19"/>
    </sheetView>
  </sheetViews>
  <sheetFormatPr defaultRowHeight="14.4" x14ac:dyDescent="0.3"/>
  <cols>
    <col min="1" max="1" width="12.44140625" customWidth="1"/>
    <col min="2" max="2" width="9.6640625" customWidth="1"/>
    <col min="7" max="7" width="15.6640625" customWidth="1"/>
    <col min="8" max="8" width="11.109375" customWidth="1"/>
    <col min="9" max="9" width="25.6640625" customWidth="1"/>
    <col min="12" max="12" width="10.109375" customWidth="1"/>
    <col min="16" max="16" width="15.109375" customWidth="1"/>
    <col min="18" max="18" width="16.109375" customWidth="1"/>
    <col min="26" max="26" width="15.6640625" customWidth="1"/>
    <col min="28" max="28" width="16.21875" customWidth="1"/>
    <col min="30" max="30" width="9.44140625" customWidth="1"/>
    <col min="32" max="32" width="9.5546875" customWidth="1"/>
  </cols>
  <sheetData>
    <row r="1" spans="1:33" x14ac:dyDescent="0.3">
      <c r="F1" s="1" t="s">
        <v>126</v>
      </c>
      <c r="G1" s="1"/>
      <c r="J1" s="1" t="s">
        <v>19</v>
      </c>
      <c r="T1" s="1" t="s">
        <v>20</v>
      </c>
      <c r="X1" s="24"/>
      <c r="Y1" s="11"/>
      <c r="Z1" s="11"/>
      <c r="AC1" s="1" t="s">
        <v>20</v>
      </c>
    </row>
    <row r="2" spans="1:33" x14ac:dyDescent="0.3">
      <c r="F2" s="1" t="s">
        <v>122</v>
      </c>
      <c r="G2" s="1"/>
      <c r="J2" s="1"/>
      <c r="T2" s="1"/>
      <c r="X2" s="24"/>
      <c r="Y2" s="11"/>
      <c r="Z2" s="11"/>
      <c r="AC2" s="1"/>
    </row>
    <row r="3" spans="1:33" x14ac:dyDescent="0.3">
      <c r="F3" s="1"/>
      <c r="G3" s="1"/>
      <c r="J3" s="1"/>
      <c r="T3" s="1"/>
      <c r="X3" s="24"/>
      <c r="Y3" s="11"/>
      <c r="Z3" s="14" t="s">
        <v>121</v>
      </c>
      <c r="AA3" s="1"/>
      <c r="AB3" s="1"/>
      <c r="AC3" s="1"/>
    </row>
    <row r="4" spans="1:33" x14ac:dyDescent="0.3">
      <c r="I4" s="1" t="s">
        <v>123</v>
      </c>
      <c r="J4" s="1"/>
      <c r="T4" s="1"/>
      <c r="X4" s="24"/>
      <c r="Y4" s="11"/>
      <c r="Z4" s="14" t="s">
        <v>122</v>
      </c>
      <c r="AA4" s="1"/>
      <c r="AB4" s="1"/>
      <c r="AC4" s="1"/>
    </row>
    <row r="5" spans="1:33" x14ac:dyDescent="0.3">
      <c r="Q5" s="35" t="s">
        <v>127</v>
      </c>
      <c r="X5" s="24"/>
      <c r="Y5" s="11"/>
      <c r="Z5" s="14"/>
      <c r="AD5" t="s">
        <v>134</v>
      </c>
      <c r="AF5" t="str">
        <f>AD5</f>
        <v>nikingassut</v>
      </c>
    </row>
    <row r="6" spans="1:33" x14ac:dyDescent="0.3">
      <c r="B6" s="1" t="s">
        <v>109</v>
      </c>
      <c r="H6" s="1" t="s">
        <v>110</v>
      </c>
      <c r="J6" t="s">
        <v>111</v>
      </c>
      <c r="K6" t="s">
        <v>112</v>
      </c>
      <c r="L6" t="s">
        <v>113</v>
      </c>
      <c r="Q6" s="1" t="s">
        <v>128</v>
      </c>
      <c r="S6" t="s">
        <v>111</v>
      </c>
      <c r="T6" t="s">
        <v>112</v>
      </c>
      <c r="U6" t="s">
        <v>113</v>
      </c>
      <c r="V6">
        <v>2</v>
      </c>
      <c r="X6" s="24"/>
      <c r="Y6" s="11"/>
      <c r="Z6" s="14"/>
      <c r="AC6" t="s">
        <v>7</v>
      </c>
      <c r="AD6">
        <v>0.24449605226844334</v>
      </c>
      <c r="AE6" t="s">
        <v>8</v>
      </c>
      <c r="AF6">
        <v>0.374</v>
      </c>
      <c r="AG6" t="s">
        <v>9</v>
      </c>
    </row>
    <row r="7" spans="1:33" x14ac:dyDescent="0.3">
      <c r="D7">
        <f>B9/B17</f>
        <v>32608.695652173912</v>
      </c>
      <c r="J7">
        <f>D9+D13</f>
        <v>63914</v>
      </c>
      <c r="K7">
        <f>J7</f>
        <v>63914</v>
      </c>
      <c r="L7">
        <v>1</v>
      </c>
      <c r="M7" t="s">
        <v>13</v>
      </c>
      <c r="S7">
        <v>168</v>
      </c>
      <c r="T7">
        <v>168</v>
      </c>
      <c r="U7">
        <v>1</v>
      </c>
      <c r="V7" t="s">
        <v>13</v>
      </c>
      <c r="X7" s="24"/>
      <c r="Y7" s="11"/>
      <c r="Z7" s="11"/>
      <c r="AC7">
        <v>102256</v>
      </c>
      <c r="AE7">
        <f>AC7*AD6</f>
        <v>25001.188320761943</v>
      </c>
      <c r="AG7">
        <f>AE7*AF6</f>
        <v>9350.4444319649665</v>
      </c>
    </row>
    <row r="8" spans="1:33" x14ac:dyDescent="0.3">
      <c r="B8" t="s">
        <v>91</v>
      </c>
      <c r="D8" t="s">
        <v>111</v>
      </c>
      <c r="E8" t="s">
        <v>112</v>
      </c>
      <c r="H8" t="s">
        <v>114</v>
      </c>
      <c r="I8" t="s">
        <v>34</v>
      </c>
      <c r="R8" t="s">
        <v>38</v>
      </c>
      <c r="X8" s="24"/>
      <c r="Y8" s="11"/>
      <c r="Z8" s="11"/>
      <c r="AC8">
        <v>102256</v>
      </c>
      <c r="AE8">
        <v>25001.188320761943</v>
      </c>
      <c r="AG8">
        <v>9350.4444319649665</v>
      </c>
    </row>
    <row r="9" spans="1:33" x14ac:dyDescent="0.3">
      <c r="B9">
        <v>3000000</v>
      </c>
      <c r="C9" t="s">
        <v>10</v>
      </c>
      <c r="D9">
        <v>32609</v>
      </c>
      <c r="E9">
        <v>32609</v>
      </c>
      <c r="I9" s="69" t="s">
        <v>108</v>
      </c>
      <c r="J9">
        <v>3.9770453903084144</v>
      </c>
      <c r="L9">
        <v>0.97237189762281773</v>
      </c>
      <c r="N9">
        <v>0.36366708971093381</v>
      </c>
      <c r="R9" s="69" t="s">
        <v>108</v>
      </c>
      <c r="S9">
        <v>2.7799378707019065</v>
      </c>
      <c r="U9">
        <v>0.67968383493815843</v>
      </c>
      <c r="W9">
        <v>0.25420175426687125</v>
      </c>
      <c r="X9" s="24"/>
      <c r="Y9" s="11"/>
      <c r="Z9" s="11"/>
      <c r="AC9">
        <v>102256</v>
      </c>
      <c r="AE9">
        <v>25001.188320761943</v>
      </c>
      <c r="AG9">
        <v>9350.4444319649665</v>
      </c>
    </row>
    <row r="10" spans="1:33" x14ac:dyDescent="0.3">
      <c r="J10" t="s">
        <v>7</v>
      </c>
      <c r="L10" t="s">
        <v>8</v>
      </c>
      <c r="N10" t="s">
        <v>9</v>
      </c>
      <c r="S10" t="s">
        <v>7</v>
      </c>
      <c r="U10" t="s">
        <v>8</v>
      </c>
      <c r="W10" t="s">
        <v>9</v>
      </c>
      <c r="X10" s="24"/>
      <c r="Y10" s="11"/>
      <c r="Z10" s="11"/>
      <c r="AC10">
        <v>102256</v>
      </c>
      <c r="AE10">
        <v>25001.188320761943</v>
      </c>
      <c r="AG10">
        <v>9350.4444319649665</v>
      </c>
    </row>
    <row r="11" spans="1:33" x14ac:dyDescent="0.3">
      <c r="D11">
        <f>B13/B17</f>
        <v>31304.347826086956</v>
      </c>
      <c r="I11" s="1" t="s">
        <v>67</v>
      </c>
      <c r="J11" s="1">
        <f>J7*L7*J9</f>
        <v>254188.87907617199</v>
      </c>
      <c r="K11" s="1"/>
      <c r="L11" s="1">
        <f>J7*L9*L7</f>
        <v>62148.177464664775</v>
      </c>
      <c r="M11" s="1"/>
      <c r="N11" s="1">
        <f>N9*J7*L7</f>
        <v>23243.418371784624</v>
      </c>
      <c r="O11" s="1"/>
      <c r="R11" s="1" t="str">
        <f>I11</f>
        <v>Pujoralaaqqat</v>
      </c>
      <c r="S11" s="1">
        <f>S9*S7*U7*V6</f>
        <v>934.05912455584053</v>
      </c>
      <c r="T11" s="1"/>
      <c r="U11" s="1">
        <f>U9*S7*U7*V6</f>
        <v>228.37376853922123</v>
      </c>
      <c r="V11" s="1"/>
      <c r="W11" s="1">
        <f>W9*S7*U7*V6</f>
        <v>85.411789433668744</v>
      </c>
      <c r="X11" s="41"/>
      <c r="Y11" s="14"/>
      <c r="Z11" s="14"/>
      <c r="AC11">
        <v>102256</v>
      </c>
      <c r="AE11">
        <v>25001.188320761943</v>
      </c>
      <c r="AG11">
        <v>9350.4444319649665</v>
      </c>
    </row>
    <row r="12" spans="1:33" x14ac:dyDescent="0.3">
      <c r="B12" t="s">
        <v>92</v>
      </c>
      <c r="D12" t="str">
        <f>D8</f>
        <v>siumut</v>
      </c>
      <c r="E12" t="str">
        <f>E8</f>
        <v>utimut</v>
      </c>
      <c r="X12" s="11"/>
      <c r="Y12" s="39"/>
      <c r="Z12" s="11"/>
      <c r="AC12">
        <v>102256</v>
      </c>
      <c r="AE12">
        <v>25001.188320761943</v>
      </c>
      <c r="AG12">
        <v>9350.4444319649665</v>
      </c>
    </row>
    <row r="13" spans="1:33" x14ac:dyDescent="0.3">
      <c r="B13">
        <v>2880000</v>
      </c>
      <c r="C13" t="s">
        <v>10</v>
      </c>
      <c r="D13">
        <v>31305</v>
      </c>
      <c r="E13">
        <v>31305</v>
      </c>
      <c r="H13" t="s">
        <v>115</v>
      </c>
      <c r="I13" t="s">
        <v>35</v>
      </c>
      <c r="Q13" s="1" t="s">
        <v>129</v>
      </c>
      <c r="X13" s="11"/>
      <c r="Y13" s="39"/>
      <c r="Z13" s="11"/>
    </row>
    <row r="14" spans="1:33" x14ac:dyDescent="0.3">
      <c r="H14" t="str">
        <f>K6</f>
        <v>utimut</v>
      </c>
      <c r="I14" s="69" t="s">
        <v>108</v>
      </c>
      <c r="J14">
        <v>2.7458729539053262</v>
      </c>
      <c r="L14">
        <v>0.67135509726054154</v>
      </c>
      <c r="N14">
        <v>0.25108680637544256</v>
      </c>
      <c r="S14" t="s">
        <v>111</v>
      </c>
      <c r="T14" t="s">
        <v>112</v>
      </c>
      <c r="U14" t="s">
        <v>113</v>
      </c>
      <c r="V14">
        <v>2</v>
      </c>
      <c r="X14" s="11"/>
      <c r="Y14" s="39"/>
      <c r="Z14" s="6"/>
      <c r="AA14" s="7"/>
      <c r="AB14" s="8" t="s">
        <v>66</v>
      </c>
      <c r="AC14" s="8" t="s">
        <v>7</v>
      </c>
      <c r="AD14" s="8"/>
      <c r="AE14" s="8" t="s">
        <v>8</v>
      </c>
      <c r="AF14" s="8"/>
      <c r="AG14" s="9" t="s">
        <v>9</v>
      </c>
    </row>
    <row r="15" spans="1:33" x14ac:dyDescent="0.3">
      <c r="A15" t="s">
        <v>30</v>
      </c>
      <c r="J15" t="s">
        <v>7</v>
      </c>
      <c r="L15" t="s">
        <v>8</v>
      </c>
      <c r="N15" t="s">
        <v>9</v>
      </c>
      <c r="S15">
        <v>168</v>
      </c>
      <c r="T15">
        <v>168</v>
      </c>
      <c r="U15">
        <v>0.8</v>
      </c>
      <c r="V15" t="s">
        <v>13</v>
      </c>
      <c r="X15" s="11"/>
      <c r="Y15" s="39"/>
      <c r="Z15" s="13"/>
      <c r="AA15" s="11"/>
      <c r="AB15" s="14"/>
      <c r="AC15" s="11"/>
      <c r="AD15" s="11"/>
      <c r="AE15" s="11"/>
      <c r="AF15" s="11"/>
      <c r="AG15" s="12"/>
    </row>
    <row r="16" spans="1:33" x14ac:dyDescent="0.3">
      <c r="A16" t="s">
        <v>31</v>
      </c>
      <c r="B16">
        <v>72</v>
      </c>
      <c r="C16" t="s">
        <v>10</v>
      </c>
      <c r="I16" s="1" t="str">
        <f>I11</f>
        <v>Pujoralaaqqat</v>
      </c>
      <c r="J16" s="1">
        <f>J14*K7*L7</f>
        <v>175499.72397590501</v>
      </c>
      <c r="K16" s="1"/>
      <c r="L16" s="1">
        <f>L14*K7*L7</f>
        <v>42908.989686310255</v>
      </c>
      <c r="M16" s="1"/>
      <c r="N16" s="1">
        <f>N14*K7*L7</f>
        <v>16047.962142680037</v>
      </c>
      <c r="O16" s="1"/>
      <c r="R16" t="s">
        <v>38</v>
      </c>
      <c r="X16" s="11"/>
      <c r="Y16" s="39"/>
      <c r="Z16" s="13"/>
      <c r="AA16" s="54"/>
      <c r="AB16" s="54" t="s">
        <v>67</v>
      </c>
      <c r="AC16" s="54">
        <f>AC7+AC8+AC9+AC10+AC11+AC12</f>
        <v>613536</v>
      </c>
      <c r="AD16" s="54"/>
      <c r="AE16" s="54">
        <f>AE7+AE8+AE9+AE10+AE11+AE12</f>
        <v>150007.12992457167</v>
      </c>
      <c r="AF16" s="54"/>
      <c r="AG16" s="55">
        <f>AG7+AG8+AG9+AG10+AG11+AG12</f>
        <v>56102.666591789792</v>
      </c>
    </row>
    <row r="17" spans="1:33" x14ac:dyDescent="0.3">
      <c r="A17" t="s">
        <v>32</v>
      </c>
      <c r="B17">
        <v>92</v>
      </c>
      <c r="C17" t="s">
        <v>10</v>
      </c>
      <c r="R17" s="69" t="s">
        <v>108</v>
      </c>
      <c r="S17">
        <v>2.7799378707019065</v>
      </c>
      <c r="U17">
        <v>0.67968383493815843</v>
      </c>
      <c r="W17">
        <v>0.25420175426687125</v>
      </c>
      <c r="X17" s="11"/>
      <c r="Y17" s="39"/>
      <c r="Z17" s="13"/>
      <c r="AA17" s="54">
        <v>2</v>
      </c>
      <c r="AB17" s="54" t="s">
        <v>74</v>
      </c>
      <c r="AC17" s="54">
        <f>AC16/AA17</f>
        <v>306768</v>
      </c>
      <c r="AD17" s="54"/>
      <c r="AE17" s="54">
        <f>AE16/AA17</f>
        <v>75003.564962285833</v>
      </c>
      <c r="AF17" s="54"/>
      <c r="AG17" s="55">
        <f>AG16/AA17</f>
        <v>28051.333295894896</v>
      </c>
    </row>
    <row r="18" spans="1:33" x14ac:dyDescent="0.3">
      <c r="A18" t="s">
        <v>33</v>
      </c>
      <c r="B18">
        <f>SUM(B16:B17)</f>
        <v>164</v>
      </c>
      <c r="C18" t="s">
        <v>10</v>
      </c>
      <c r="H18" s="1" t="s">
        <v>93</v>
      </c>
      <c r="J18" t="s">
        <v>7</v>
      </c>
      <c r="L18" t="s">
        <v>8</v>
      </c>
      <c r="N18" t="s">
        <v>9</v>
      </c>
      <c r="S18" t="s">
        <v>7</v>
      </c>
      <c r="U18" t="s">
        <v>8</v>
      </c>
      <c r="W18" t="s">
        <v>9</v>
      </c>
      <c r="X18" s="11"/>
      <c r="Y18" s="39"/>
      <c r="Z18" s="56" t="s">
        <v>68</v>
      </c>
      <c r="AA18" s="57">
        <v>0.57999999999999996</v>
      </c>
      <c r="AB18" s="57" t="s">
        <v>75</v>
      </c>
      <c r="AC18" s="57">
        <f>AC17*AA18</f>
        <v>177925.43999999997</v>
      </c>
      <c r="AD18" s="57"/>
      <c r="AE18" s="57">
        <f>AE17*AA18</f>
        <v>43502.067678125779</v>
      </c>
      <c r="AF18" s="57"/>
      <c r="AG18" s="58">
        <f>AG17*AA18</f>
        <v>16269.773311619039</v>
      </c>
    </row>
    <row r="19" spans="1:33" x14ac:dyDescent="0.3">
      <c r="I19" t="s">
        <v>67</v>
      </c>
      <c r="J19">
        <f>J11+J16</f>
        <v>429688.603052077</v>
      </c>
      <c r="L19">
        <f>L11+L16</f>
        <v>105057.16715097503</v>
      </c>
      <c r="N19">
        <f>N11+N16</f>
        <v>39291.380514464661</v>
      </c>
      <c r="R19" s="1" t="str">
        <f>R11</f>
        <v>Pujoralaaqqat</v>
      </c>
      <c r="S19" s="1">
        <f>S17*S15*U15*V14</f>
        <v>747.24729964467247</v>
      </c>
      <c r="T19" s="1"/>
      <c r="U19" s="1">
        <f>U17*S15*U15*V14</f>
        <v>182.69901483137699</v>
      </c>
      <c r="V19" s="1"/>
      <c r="W19" s="1">
        <f>W17*S15*U15*V14</f>
        <v>68.329431546934998</v>
      </c>
      <c r="X19" s="14"/>
      <c r="Y19" s="40"/>
      <c r="Z19" s="70" t="s">
        <v>68</v>
      </c>
      <c r="AA19" s="53">
        <v>0.16</v>
      </c>
      <c r="AB19" s="53" t="s">
        <v>76</v>
      </c>
      <c r="AC19" s="53">
        <f>AC17*AA19</f>
        <v>49082.880000000005</v>
      </c>
      <c r="AD19" s="53"/>
      <c r="AE19" s="53">
        <f>AE17*AA19</f>
        <v>12000.570393965734</v>
      </c>
      <c r="AF19" s="53"/>
      <c r="AG19" s="60">
        <f>AG17*AA19</f>
        <v>4488.2133273431837</v>
      </c>
    </row>
    <row r="20" spans="1:33" x14ac:dyDescent="0.3">
      <c r="A20" t="s">
        <v>36</v>
      </c>
      <c r="H20">
        <v>2</v>
      </c>
      <c r="I20" t="s">
        <v>74</v>
      </c>
      <c r="J20">
        <f>J19/H20</f>
        <v>214844.3015260385</v>
      </c>
      <c r="L20">
        <f>L19/H20</f>
        <v>52528.583575487515</v>
      </c>
      <c r="N20">
        <f>N19/H20</f>
        <v>19645.690257232331</v>
      </c>
      <c r="X20" s="11"/>
      <c r="Y20" s="39"/>
      <c r="Z20" s="13"/>
      <c r="AA20" s="11"/>
      <c r="AB20" s="11"/>
      <c r="AC20" s="11"/>
      <c r="AD20" s="11"/>
      <c r="AE20" s="11"/>
      <c r="AF20" s="11"/>
      <c r="AG20" s="12"/>
    </row>
    <row r="21" spans="1:33" x14ac:dyDescent="0.3">
      <c r="A21" t="s">
        <v>37</v>
      </c>
      <c r="B21">
        <v>74</v>
      </c>
      <c r="C21" t="s">
        <v>10</v>
      </c>
      <c r="F21" s="2"/>
      <c r="G21" s="2" t="s">
        <v>68</v>
      </c>
      <c r="H21" s="2">
        <v>0.57999999999999996</v>
      </c>
      <c r="I21" s="2" t="s">
        <v>75</v>
      </c>
      <c r="J21" s="2">
        <f>J20*H21</f>
        <v>124609.69488510232</v>
      </c>
      <c r="K21" s="2"/>
      <c r="L21" s="2">
        <f>L20*H21</f>
        <v>30466.578473782756</v>
      </c>
      <c r="M21" s="2"/>
      <c r="N21" s="2">
        <f>N20*H21</f>
        <v>11394.500349194752</v>
      </c>
      <c r="O21" s="2"/>
      <c r="Q21" s="1" t="s">
        <v>130</v>
      </c>
      <c r="X21" s="11"/>
      <c r="Y21" s="39"/>
      <c r="Z21" s="16"/>
      <c r="AA21" s="17"/>
      <c r="AB21" s="20" t="str">
        <f>Z19</f>
        <v>Silaannarmiilertut</v>
      </c>
      <c r="AC21" s="20">
        <f>SUM(AC18:AC20)</f>
        <v>227008.31999999998</v>
      </c>
      <c r="AD21" s="20"/>
      <c r="AE21" s="20">
        <f>SUM(AE17:AE20)</f>
        <v>130506.20303437735</v>
      </c>
      <c r="AF21" s="20"/>
      <c r="AG21" s="21">
        <f>SUM(AG16:AG20)</f>
        <v>104911.9865266469</v>
      </c>
    </row>
    <row r="22" spans="1:33" x14ac:dyDescent="0.3">
      <c r="F22" s="3"/>
      <c r="G22" s="3" t="s">
        <v>68</v>
      </c>
      <c r="H22" s="3">
        <v>0.16</v>
      </c>
      <c r="I22" s="3" t="s">
        <v>76</v>
      </c>
      <c r="J22" s="3">
        <f>J20*H22</f>
        <v>34375.08824416616</v>
      </c>
      <c r="K22" s="3"/>
      <c r="L22" s="3">
        <f>L20*H22</f>
        <v>8404.5733720780026</v>
      </c>
      <c r="M22" s="3"/>
      <c r="N22" s="3">
        <f>N20*H22</f>
        <v>3143.310441157173</v>
      </c>
      <c r="O22" s="3"/>
      <c r="S22" t="s">
        <v>111</v>
      </c>
      <c r="T22" t="s">
        <v>112</v>
      </c>
      <c r="U22" t="s">
        <v>113</v>
      </c>
      <c r="V22">
        <v>2</v>
      </c>
      <c r="X22" s="11"/>
      <c r="Y22" s="39"/>
      <c r="Z22" s="11"/>
    </row>
    <row r="23" spans="1:33" x14ac:dyDescent="0.3">
      <c r="S23">
        <v>168</v>
      </c>
      <c r="T23">
        <v>168</v>
      </c>
      <c r="U23">
        <v>0.8</v>
      </c>
      <c r="V23" t="s">
        <v>13</v>
      </c>
      <c r="X23" s="11"/>
      <c r="Y23" s="39"/>
      <c r="Z23" s="11"/>
    </row>
    <row r="24" spans="1:33" x14ac:dyDescent="0.3">
      <c r="I24" s="6" t="s">
        <v>4</v>
      </c>
      <c r="J24" s="8">
        <f>J19</f>
        <v>429688.603052077</v>
      </c>
      <c r="K24" s="8"/>
      <c r="L24" s="8">
        <v>94551.450435877501</v>
      </c>
      <c r="M24" s="8"/>
      <c r="N24" s="9">
        <v>35362.242463018199</v>
      </c>
      <c r="O24" s="14"/>
      <c r="R24" t="s">
        <v>38</v>
      </c>
      <c r="X24" s="11"/>
      <c r="Y24" s="39"/>
      <c r="Z24" s="11"/>
    </row>
    <row r="25" spans="1:33" x14ac:dyDescent="0.3">
      <c r="I25" s="13"/>
      <c r="J25" s="11"/>
      <c r="K25" s="11"/>
      <c r="L25" s="11"/>
      <c r="M25" s="11"/>
      <c r="N25" s="12"/>
      <c r="O25" s="11"/>
      <c r="R25" s="69" t="s">
        <v>108</v>
      </c>
      <c r="S25">
        <v>2.7799378707019065</v>
      </c>
      <c r="U25">
        <v>0.67968383493815843</v>
      </c>
      <c r="W25">
        <v>0.25420175426687125</v>
      </c>
      <c r="X25" s="24"/>
      <c r="Y25" s="11"/>
      <c r="Z25" s="11"/>
    </row>
    <row r="26" spans="1:33" x14ac:dyDescent="0.3">
      <c r="I26" s="16" t="str">
        <f>G22</f>
        <v>Silaannarmiilertut</v>
      </c>
      <c r="J26" s="20">
        <f>J21+J22</f>
        <v>158984.78312926847</v>
      </c>
      <c r="K26" s="20"/>
      <c r="L26" s="20">
        <f>L21+L22</f>
        <v>38871.151845860761</v>
      </c>
      <c r="M26" s="20"/>
      <c r="N26" s="21">
        <f>N21+N22</f>
        <v>14537.810790351925</v>
      </c>
      <c r="O26" s="14"/>
      <c r="S26" t="s">
        <v>7</v>
      </c>
      <c r="U26" t="s">
        <v>8</v>
      </c>
      <c r="W26" t="s">
        <v>9</v>
      </c>
      <c r="X26" s="24"/>
      <c r="Y26" s="11"/>
      <c r="Z26" s="11"/>
    </row>
    <row r="27" spans="1:33" x14ac:dyDescent="0.3">
      <c r="R27" s="1" t="str">
        <f>R19</f>
        <v>Pujoralaaqqat</v>
      </c>
      <c r="S27" s="1">
        <f>S25*S23*U23*V22</f>
        <v>747.24729964467247</v>
      </c>
      <c r="T27" s="1"/>
      <c r="U27" s="1">
        <f>U25*S23*U23*V22</f>
        <v>182.69901483137699</v>
      </c>
      <c r="V27" s="1"/>
      <c r="W27" s="1">
        <f>W25*S23*U23*V22</f>
        <v>68.329431546934998</v>
      </c>
      <c r="X27" s="41"/>
      <c r="Y27" s="14"/>
      <c r="Z27" s="14"/>
    </row>
    <row r="28" spans="1:33" x14ac:dyDescent="0.3">
      <c r="H28" s="1" t="s">
        <v>116</v>
      </c>
      <c r="J28" t="s">
        <v>111</v>
      </c>
      <c r="K28" t="s">
        <v>112</v>
      </c>
      <c r="L28" t="s">
        <v>113</v>
      </c>
      <c r="X28" s="24"/>
      <c r="Y28" s="11"/>
      <c r="Z28" s="11"/>
    </row>
    <row r="29" spans="1:33" x14ac:dyDescent="0.3">
      <c r="H29" s="1" t="s">
        <v>117</v>
      </c>
      <c r="J29">
        <f>J7</f>
        <v>63914</v>
      </c>
      <c r="K29">
        <f>K7</f>
        <v>63914</v>
      </c>
      <c r="L29">
        <v>0.8</v>
      </c>
      <c r="Q29" s="1" t="s">
        <v>131</v>
      </c>
      <c r="X29" s="24"/>
      <c r="Y29" s="11"/>
      <c r="Z29" s="11"/>
    </row>
    <row r="30" spans="1:33" x14ac:dyDescent="0.3">
      <c r="H30" t="str">
        <f>H8</f>
        <v>Ulikkaarlutik</v>
      </c>
      <c r="I30" t="s">
        <v>34</v>
      </c>
      <c r="S30" t="s">
        <v>111</v>
      </c>
      <c r="T30" t="s">
        <v>112</v>
      </c>
      <c r="U30" t="s">
        <v>113</v>
      </c>
      <c r="V30">
        <v>2</v>
      </c>
      <c r="X30" s="24"/>
      <c r="Y30" s="11"/>
      <c r="Z30" s="11"/>
    </row>
    <row r="31" spans="1:33" x14ac:dyDescent="0.3">
      <c r="I31" s="69" t="s">
        <v>108</v>
      </c>
      <c r="J31">
        <v>3.97704539030841</v>
      </c>
      <c r="L31">
        <v>0.97237189762281773</v>
      </c>
      <c r="N31">
        <v>0.36366708971093381</v>
      </c>
      <c r="S31">
        <v>168</v>
      </c>
      <c r="T31">
        <v>168</v>
      </c>
      <c r="U31">
        <v>1</v>
      </c>
      <c r="V31" t="s">
        <v>13</v>
      </c>
      <c r="X31" s="24"/>
      <c r="Y31" s="11"/>
      <c r="Z31" s="11"/>
    </row>
    <row r="32" spans="1:33" x14ac:dyDescent="0.3">
      <c r="J32" t="s">
        <v>7</v>
      </c>
      <c r="L32" t="s">
        <v>8</v>
      </c>
      <c r="N32" t="s">
        <v>9</v>
      </c>
      <c r="R32" t="s">
        <v>38</v>
      </c>
      <c r="X32" s="24"/>
      <c r="Y32" s="11"/>
      <c r="Z32" s="11"/>
    </row>
    <row r="33" spans="6:26" x14ac:dyDescent="0.3">
      <c r="I33" t="str">
        <f>I38</f>
        <v>Pujoralaaqqat</v>
      </c>
      <c r="J33">
        <f>J29*L29*J31</f>
        <v>203351.10326093738</v>
      </c>
      <c r="L33">
        <f>J29*L31*L29</f>
        <v>49718.541971731822</v>
      </c>
      <c r="N33">
        <f>N31*J29*L29</f>
        <v>18594.734697427699</v>
      </c>
      <c r="R33" t="s">
        <v>108</v>
      </c>
      <c r="S33">
        <v>2.7799378707019065</v>
      </c>
      <c r="U33">
        <v>0.67968383493815843</v>
      </c>
      <c r="W33">
        <v>0.25420175426687125</v>
      </c>
      <c r="X33" s="24"/>
      <c r="Y33" s="11"/>
      <c r="Z33" s="11"/>
    </row>
    <row r="34" spans="6:26" x14ac:dyDescent="0.3">
      <c r="S34" t="s">
        <v>7</v>
      </c>
      <c r="U34" t="s">
        <v>8</v>
      </c>
      <c r="W34" t="s">
        <v>9</v>
      </c>
      <c r="X34" s="24"/>
      <c r="Y34" s="11"/>
      <c r="Z34" s="11"/>
    </row>
    <row r="35" spans="6:26" x14ac:dyDescent="0.3">
      <c r="H35" t="str">
        <f>H13</f>
        <v>Useqaratik</v>
      </c>
      <c r="I35" t="s">
        <v>35</v>
      </c>
      <c r="R35" s="1" t="str">
        <f>R27</f>
        <v>Pujoralaaqqat</v>
      </c>
      <c r="S35" s="1">
        <f>S33*S31*U31*V30</f>
        <v>934.05912455584053</v>
      </c>
      <c r="T35" s="1"/>
      <c r="U35" s="1">
        <f>U33*S31*U31*V30</f>
        <v>228.37376853922123</v>
      </c>
      <c r="V35" s="1"/>
      <c r="W35" s="1">
        <f>W33*S31*U31*V30</f>
        <v>85.411789433668744</v>
      </c>
      <c r="X35" s="41"/>
      <c r="Y35" s="14"/>
      <c r="Z35" s="14"/>
    </row>
    <row r="36" spans="6:26" x14ac:dyDescent="0.3">
      <c r="H36" t="str">
        <f>H14</f>
        <v>utimut</v>
      </c>
      <c r="J36">
        <v>2.7458729539053262</v>
      </c>
      <c r="L36">
        <v>0.67135509726054154</v>
      </c>
      <c r="N36">
        <v>0.25108680637544256</v>
      </c>
      <c r="X36" s="24"/>
      <c r="Y36" s="11"/>
      <c r="Z36" s="11"/>
    </row>
    <row r="37" spans="6:26" x14ac:dyDescent="0.3">
      <c r="J37" t="s">
        <v>7</v>
      </c>
      <c r="L37" t="s">
        <v>8</v>
      </c>
      <c r="N37" t="s">
        <v>9</v>
      </c>
      <c r="Q37" s="1" t="s">
        <v>132</v>
      </c>
      <c r="X37" s="24"/>
      <c r="Y37" s="11"/>
      <c r="Z37" s="11"/>
    </row>
    <row r="38" spans="6:26" x14ac:dyDescent="0.3">
      <c r="I38" t="str">
        <f>I16</f>
        <v>Pujoralaaqqat</v>
      </c>
      <c r="J38">
        <f>J36*K29*L29</f>
        <v>140399.77918072403</v>
      </c>
      <c r="L38">
        <f>L36*K29*L29</f>
        <v>34327.191749048208</v>
      </c>
      <c r="N38">
        <f>N36*K29*L29</f>
        <v>12838.36971414403</v>
      </c>
      <c r="Q38">
        <v>22</v>
      </c>
      <c r="R38" t="s">
        <v>10</v>
      </c>
      <c r="S38" t="s">
        <v>111</v>
      </c>
      <c r="T38" t="s">
        <v>112</v>
      </c>
      <c r="U38" t="s">
        <v>113</v>
      </c>
      <c r="V38">
        <v>2</v>
      </c>
      <c r="W38">
        <v>2</v>
      </c>
      <c r="X38" s="24"/>
      <c r="Y38" s="11"/>
      <c r="Z38" s="11"/>
    </row>
    <row r="39" spans="6:26" x14ac:dyDescent="0.3">
      <c r="S39">
        <v>168</v>
      </c>
      <c r="T39">
        <v>168</v>
      </c>
      <c r="U39">
        <v>1</v>
      </c>
      <c r="V39" t="s">
        <v>13</v>
      </c>
      <c r="X39" s="24"/>
      <c r="Y39" s="11"/>
      <c r="Z39" s="11"/>
    </row>
    <row r="40" spans="6:26" x14ac:dyDescent="0.3">
      <c r="H40" s="1" t="str">
        <f>H18</f>
        <v>Katillugit</v>
      </c>
      <c r="J40" t="s">
        <v>7</v>
      </c>
      <c r="L40" t="s">
        <v>8</v>
      </c>
      <c r="N40" t="s">
        <v>9</v>
      </c>
      <c r="X40" s="24"/>
      <c r="Y40" s="11"/>
      <c r="Z40" s="11"/>
    </row>
    <row r="41" spans="6:26" x14ac:dyDescent="0.3">
      <c r="I41" t="s">
        <v>67</v>
      </c>
      <c r="J41">
        <f>J33+J38</f>
        <v>343750.88244166144</v>
      </c>
      <c r="L41">
        <f>L33+L38</f>
        <v>84045.73372078003</v>
      </c>
      <c r="N41">
        <f>N33+N38</f>
        <v>31433.10441157173</v>
      </c>
      <c r="R41" s="69" t="s">
        <v>108</v>
      </c>
      <c r="S41">
        <v>1.610538171017013</v>
      </c>
      <c r="U41">
        <v>0.39377022484129881</v>
      </c>
      <c r="W41">
        <v>0.14727006409064575</v>
      </c>
      <c r="X41" s="24"/>
      <c r="Y41" s="11"/>
      <c r="Z41" s="11"/>
    </row>
    <row r="42" spans="6:26" x14ac:dyDescent="0.3">
      <c r="H42">
        <v>2</v>
      </c>
      <c r="I42" t="s">
        <v>74</v>
      </c>
      <c r="J42">
        <f>J41/H42</f>
        <v>171875.44122083072</v>
      </c>
      <c r="L42">
        <f>L41/H42</f>
        <v>42022.866860390015</v>
      </c>
      <c r="N42">
        <f>N41/H42</f>
        <v>15716.552205785865</v>
      </c>
      <c r="S42" t="s">
        <v>7</v>
      </c>
      <c r="U42" t="s">
        <v>8</v>
      </c>
      <c r="W42" t="s">
        <v>9</v>
      </c>
      <c r="X42" s="24"/>
      <c r="Y42" s="11"/>
      <c r="Z42" s="11"/>
    </row>
    <row r="43" spans="6:26" x14ac:dyDescent="0.3">
      <c r="F43" s="2"/>
      <c r="G43" s="2" t="s">
        <v>68</v>
      </c>
      <c r="H43" s="2">
        <v>0.57999999999999996</v>
      </c>
      <c r="I43" s="2" t="s">
        <v>75</v>
      </c>
      <c r="J43" s="2">
        <f>J42*H43</f>
        <v>99687.755908081803</v>
      </c>
      <c r="K43" s="2"/>
      <c r="L43" s="2">
        <f>L42*H43</f>
        <v>24373.262779026209</v>
      </c>
      <c r="M43" s="2"/>
      <c r="N43" s="2">
        <f>N42*H43</f>
        <v>9115.6002793558018</v>
      </c>
      <c r="O43" s="2"/>
      <c r="R43" s="1" t="str">
        <f>R35</f>
        <v>Pujoralaaqqat</v>
      </c>
      <c r="S43" s="1">
        <f>S41*T39*U39*V38*W38</f>
        <v>1082.2816509234328</v>
      </c>
      <c r="T43" s="1"/>
      <c r="U43" s="1">
        <f>U41*T39*U39*V38*W38</f>
        <v>264.6135910933528</v>
      </c>
      <c r="V43" s="1"/>
      <c r="W43" s="1">
        <f>W41*S39*U39*V38*W38</f>
        <v>98.96548306891394</v>
      </c>
      <c r="X43" s="41"/>
      <c r="Y43" s="14"/>
      <c r="Z43" s="14"/>
    </row>
    <row r="44" spans="6:26" x14ac:dyDescent="0.3">
      <c r="F44" s="3"/>
      <c r="G44" s="3" t="s">
        <v>68</v>
      </c>
      <c r="H44" s="3">
        <v>0.16</v>
      </c>
      <c r="I44" s="3" t="s">
        <v>76</v>
      </c>
      <c r="J44" s="3">
        <f>J42*H44</f>
        <v>27500.070595332916</v>
      </c>
      <c r="K44" s="3"/>
      <c r="L44" s="3">
        <f>L42*H44</f>
        <v>6723.6586976624021</v>
      </c>
      <c r="M44" s="3"/>
      <c r="N44" s="3">
        <f>N42*H44</f>
        <v>2514.6483529257384</v>
      </c>
      <c r="O44" s="3"/>
      <c r="X44" s="24"/>
      <c r="Y44" s="11"/>
      <c r="Z44" s="11"/>
    </row>
    <row r="45" spans="6:26" x14ac:dyDescent="0.3">
      <c r="Q45" s="1" t="s">
        <v>133</v>
      </c>
      <c r="X45" s="24"/>
      <c r="Y45" s="11"/>
      <c r="Z45" s="11"/>
    </row>
    <row r="46" spans="6:26" x14ac:dyDescent="0.3">
      <c r="I46" s="6" t="s">
        <v>120</v>
      </c>
      <c r="J46" s="8">
        <f>J33+J38</f>
        <v>343750.88244166144</v>
      </c>
      <c r="K46" s="8"/>
      <c r="L46" s="8">
        <f>L33+L38</f>
        <v>84045.73372078003</v>
      </c>
      <c r="M46" s="8"/>
      <c r="N46" s="9">
        <f>N33+N38</f>
        <v>31433.10441157173</v>
      </c>
      <c r="O46" s="14"/>
      <c r="Q46">
        <v>200</v>
      </c>
      <c r="R46" t="s">
        <v>10</v>
      </c>
      <c r="S46" t="s">
        <v>111</v>
      </c>
      <c r="T46" t="s">
        <v>112</v>
      </c>
      <c r="U46" t="s">
        <v>113</v>
      </c>
      <c r="V46">
        <v>2</v>
      </c>
      <c r="X46" s="24"/>
      <c r="Y46" s="11"/>
      <c r="Z46" s="11"/>
    </row>
    <row r="47" spans="6:26" x14ac:dyDescent="0.3">
      <c r="I47" s="13"/>
      <c r="J47" s="11"/>
      <c r="K47" s="11"/>
      <c r="L47" s="11"/>
      <c r="M47" s="11"/>
      <c r="N47" s="12"/>
      <c r="O47" s="11"/>
      <c r="S47">
        <v>168</v>
      </c>
      <c r="T47">
        <v>168</v>
      </c>
      <c r="U47">
        <v>1</v>
      </c>
      <c r="V47" t="s">
        <v>13</v>
      </c>
      <c r="X47" s="24"/>
      <c r="Y47" s="11"/>
      <c r="Z47" s="11"/>
    </row>
    <row r="48" spans="6:26" x14ac:dyDescent="0.3">
      <c r="I48" s="16" t="str">
        <f>G44</f>
        <v>Silaannarmiilertut</v>
      </c>
      <c r="J48" s="20">
        <f>J43+J44</f>
        <v>127187.82650341472</v>
      </c>
      <c r="K48" s="20"/>
      <c r="L48" s="20">
        <f>L43+L44</f>
        <v>31096.921476688611</v>
      </c>
      <c r="M48" s="20"/>
      <c r="N48" s="21">
        <f>N43+N44</f>
        <v>11630.24863228154</v>
      </c>
      <c r="O48" s="14"/>
      <c r="X48" s="24"/>
      <c r="Y48" s="11"/>
      <c r="Z48" s="11"/>
    </row>
    <row r="49" spans="8:26" x14ac:dyDescent="0.3">
      <c r="R49" s="69" t="s">
        <v>108</v>
      </c>
      <c r="S49">
        <v>4.3485484588298684</v>
      </c>
      <c r="U49">
        <v>1.0632029312819262</v>
      </c>
      <c r="W49">
        <v>0.39763789629944041</v>
      </c>
      <c r="X49" s="24"/>
      <c r="Y49" s="11"/>
      <c r="Z49" s="11"/>
    </row>
    <row r="50" spans="8:26" x14ac:dyDescent="0.3">
      <c r="H50" s="1" t="s">
        <v>118</v>
      </c>
      <c r="J50" t="s">
        <v>111</v>
      </c>
      <c r="K50" t="s">
        <v>112</v>
      </c>
      <c r="L50" t="s">
        <v>113</v>
      </c>
      <c r="S50" t="s">
        <v>7</v>
      </c>
      <c r="U50" t="s">
        <v>8</v>
      </c>
      <c r="W50" t="s">
        <v>9</v>
      </c>
      <c r="X50" s="24"/>
      <c r="Y50" s="11"/>
      <c r="Z50" s="11"/>
    </row>
    <row r="51" spans="8:26" x14ac:dyDescent="0.3">
      <c r="H51" s="1" t="s">
        <v>119</v>
      </c>
      <c r="J51">
        <v>32609</v>
      </c>
      <c r="K51">
        <v>32609</v>
      </c>
      <c r="L51">
        <v>3.3</v>
      </c>
      <c r="M51" t="s">
        <v>13</v>
      </c>
      <c r="R51" s="1" t="str">
        <f>R43</f>
        <v>Pujoralaaqqat</v>
      </c>
      <c r="S51" s="1">
        <f>S49*S47*U47*V46</f>
        <v>1461.1122821668357</v>
      </c>
      <c r="T51" s="1"/>
      <c r="U51" s="1">
        <f>U49*S47*U47*V46</f>
        <v>357.23618491072722</v>
      </c>
      <c r="V51" s="1"/>
      <c r="W51" s="1">
        <f>W49*T47*U47*V46</f>
        <v>133.60633315661198</v>
      </c>
      <c r="X51" s="41"/>
      <c r="Y51" s="14"/>
      <c r="Z51" s="14"/>
    </row>
    <row r="52" spans="8:26" x14ac:dyDescent="0.3">
      <c r="H52" t="str">
        <f>H30</f>
        <v>Ulikkaarlutik</v>
      </c>
      <c r="I52" t="s">
        <v>34</v>
      </c>
      <c r="X52" s="24"/>
      <c r="Y52" s="11"/>
      <c r="Z52" s="11"/>
    </row>
    <row r="53" spans="8:26" x14ac:dyDescent="0.3">
      <c r="I53" s="69" t="s">
        <v>108</v>
      </c>
      <c r="J53">
        <v>3.97704539030841</v>
      </c>
      <c r="L53">
        <v>0.97237189762281773</v>
      </c>
      <c r="N53">
        <v>0.36366708971093381</v>
      </c>
      <c r="P53" s="6"/>
      <c r="Q53" s="8" t="s">
        <v>135</v>
      </c>
      <c r="R53" s="7"/>
      <c r="S53" s="7"/>
      <c r="T53" s="7"/>
      <c r="U53" s="7"/>
      <c r="V53" s="7"/>
      <c r="W53" s="19"/>
      <c r="X53" s="24"/>
      <c r="Y53" s="11"/>
      <c r="Z53" s="11"/>
    </row>
    <row r="54" spans="8:26" x14ac:dyDescent="0.3">
      <c r="J54" t="s">
        <v>7</v>
      </c>
      <c r="L54" t="s">
        <v>8</v>
      </c>
      <c r="N54" t="s">
        <v>9</v>
      </c>
      <c r="P54" s="13"/>
      <c r="Q54" s="11"/>
      <c r="R54" s="11"/>
      <c r="S54" s="11"/>
      <c r="T54" s="11"/>
      <c r="U54" s="11"/>
      <c r="V54" s="11"/>
      <c r="W54" s="12"/>
      <c r="X54" s="24"/>
      <c r="Y54" s="11"/>
      <c r="Z54" s="11"/>
    </row>
    <row r="55" spans="8:26" x14ac:dyDescent="0.3">
      <c r="I55" t="str">
        <f>I38</f>
        <v>Pujoralaaqqat</v>
      </c>
      <c r="J55">
        <f>J51*L51*J53</f>
        <v>427968.66133747087</v>
      </c>
      <c r="L55">
        <f>J51*L53*L51</f>
        <v>104636.64819162212</v>
      </c>
      <c r="N55">
        <f>N53*J51*L51</f>
        <v>39134.106423666672</v>
      </c>
      <c r="P55" s="13"/>
      <c r="Q55" s="11"/>
      <c r="R55" s="11"/>
      <c r="S55" s="11" t="s">
        <v>7</v>
      </c>
      <c r="T55" s="11"/>
      <c r="U55" s="11" t="s">
        <v>8</v>
      </c>
      <c r="V55" s="11"/>
      <c r="W55" s="12" t="s">
        <v>9</v>
      </c>
      <c r="X55" s="24"/>
      <c r="Y55" s="11"/>
      <c r="Z55" s="11"/>
    </row>
    <row r="56" spans="8:26" x14ac:dyDescent="0.3">
      <c r="P56" s="13"/>
      <c r="Q56" s="11"/>
      <c r="R56" s="11"/>
      <c r="S56" s="11"/>
      <c r="T56" s="11"/>
      <c r="U56" s="11"/>
      <c r="V56" s="11"/>
      <c r="W56" s="12"/>
      <c r="X56" s="24"/>
      <c r="Y56" s="11"/>
      <c r="Z56" s="11"/>
    </row>
    <row r="57" spans="8:26" x14ac:dyDescent="0.3">
      <c r="H57" t="str">
        <f>H35</f>
        <v>Useqaratik</v>
      </c>
      <c r="I57" t="s">
        <v>35</v>
      </c>
      <c r="P57" s="13"/>
      <c r="Q57" s="11"/>
      <c r="R57" s="14" t="s">
        <v>67</v>
      </c>
      <c r="S57" s="14">
        <f>S11+S19+S27+S35+S43+S51</f>
        <v>5906.0067814912945</v>
      </c>
      <c r="T57" s="14"/>
      <c r="U57" s="14">
        <f>U11+U19+U27+U35+U43+U51</f>
        <v>1443.9953427452765</v>
      </c>
      <c r="V57" s="14"/>
      <c r="W57" s="15">
        <f>W11+W19+W27+W35+W43+W51</f>
        <v>540.05425818673348</v>
      </c>
      <c r="X57" s="41"/>
      <c r="Y57" s="14"/>
      <c r="Z57" s="14"/>
    </row>
    <row r="58" spans="8:26" x14ac:dyDescent="0.3">
      <c r="H58" t="str">
        <f>H36</f>
        <v>utimut</v>
      </c>
      <c r="J58">
        <v>2.7458729539053262</v>
      </c>
      <c r="L58">
        <v>0.67135509726054154</v>
      </c>
      <c r="N58">
        <v>0.25108680637544256</v>
      </c>
      <c r="P58" s="13"/>
      <c r="Q58" s="11">
        <v>2</v>
      </c>
      <c r="R58" s="11" t="s">
        <v>74</v>
      </c>
      <c r="S58" s="11">
        <f>S57/Q58</f>
        <v>2953.0033907456473</v>
      </c>
      <c r="T58" s="11"/>
      <c r="U58" s="11">
        <f>U57/Q58</f>
        <v>721.99767137263825</v>
      </c>
      <c r="V58" s="11"/>
      <c r="W58" s="12">
        <f>W57/Q58</f>
        <v>270.02712909336674</v>
      </c>
      <c r="X58" s="24"/>
      <c r="Y58" s="11"/>
      <c r="Z58" s="11"/>
    </row>
    <row r="59" spans="8:26" x14ac:dyDescent="0.3">
      <c r="J59" t="s">
        <v>7</v>
      </c>
      <c r="L59" t="s">
        <v>8</v>
      </c>
      <c r="N59" t="s">
        <v>9</v>
      </c>
      <c r="P59" s="56" t="s">
        <v>68</v>
      </c>
      <c r="Q59" s="57">
        <v>0.57999999999999996</v>
      </c>
      <c r="R59" s="57" t="s">
        <v>75</v>
      </c>
      <c r="S59" s="57">
        <f>S58*Q59</f>
        <v>1712.7419666324754</v>
      </c>
      <c r="T59" s="57"/>
      <c r="U59" s="57">
        <f>U58*Q59</f>
        <v>418.75864939613018</v>
      </c>
      <c r="V59" s="57"/>
      <c r="W59" s="58">
        <f>W58*Q59</f>
        <v>156.61573487415271</v>
      </c>
      <c r="X59" s="45"/>
      <c r="Y59" s="57"/>
      <c r="Z59" s="57"/>
    </row>
    <row r="60" spans="8:26" x14ac:dyDescent="0.3">
      <c r="I60" t="str">
        <f>I55</f>
        <v>Pujoralaaqqat</v>
      </c>
      <c r="J60">
        <f>J58*K51*L51</f>
        <v>295482.564807866</v>
      </c>
      <c r="L60">
        <f>L58*K51*L51</f>
        <v>72244.320609677699</v>
      </c>
      <c r="N60">
        <f>N58*K51*L51</f>
        <v>27019.375908019461</v>
      </c>
      <c r="P60" s="59" t="s">
        <v>68</v>
      </c>
      <c r="Q60" s="53">
        <v>0.16</v>
      </c>
      <c r="R60" s="53" t="s">
        <v>76</v>
      </c>
      <c r="S60" s="53">
        <f>S58*Q60</f>
        <v>472.48054251930358</v>
      </c>
      <c r="T60" s="53"/>
      <c r="U60" s="53">
        <f>U58*Q60</f>
        <v>115.51962741962213</v>
      </c>
      <c r="V60" s="53"/>
      <c r="W60" s="60">
        <f>W58*Q60</f>
        <v>43.204340654938676</v>
      </c>
      <c r="X60" s="46"/>
      <c r="Y60" s="53"/>
      <c r="Z60" s="53"/>
    </row>
    <row r="61" spans="8:26" x14ac:dyDescent="0.3">
      <c r="P61" s="13"/>
      <c r="Q61" s="11"/>
      <c r="R61" s="11"/>
      <c r="S61" s="11"/>
      <c r="T61" s="11"/>
      <c r="U61" s="11"/>
      <c r="V61" s="11"/>
      <c r="W61" s="12"/>
      <c r="X61" s="24"/>
      <c r="Y61" s="11"/>
      <c r="Z61" s="11"/>
    </row>
    <row r="62" spans="8:26" x14ac:dyDescent="0.3">
      <c r="H62" t="s">
        <v>16</v>
      </c>
      <c r="J62" t="s">
        <v>7</v>
      </c>
      <c r="L62" t="s">
        <v>8</v>
      </c>
      <c r="N62" t="s">
        <v>9</v>
      </c>
      <c r="P62" s="13"/>
      <c r="Q62" s="11"/>
      <c r="R62" s="14" t="str">
        <f>R57</f>
        <v>Pujoralaaqqat</v>
      </c>
      <c r="S62" s="14">
        <f>S57</f>
        <v>5906.0067814912945</v>
      </c>
      <c r="T62" s="14"/>
      <c r="U62" s="14">
        <f>U57</f>
        <v>1443.9953427452765</v>
      </c>
      <c r="V62" s="14"/>
      <c r="W62" s="15">
        <f>W57</f>
        <v>540.05425818673348</v>
      </c>
      <c r="X62" s="41"/>
      <c r="Y62" s="14"/>
      <c r="Z62" s="14"/>
    </row>
    <row r="63" spans="8:26" x14ac:dyDescent="0.3">
      <c r="I63" t="s">
        <v>67</v>
      </c>
      <c r="J63">
        <f>J55+J60</f>
        <v>723451.22614533687</v>
      </c>
      <c r="L63">
        <f>L55+L60</f>
        <v>176880.96880129981</v>
      </c>
      <c r="N63">
        <f>N55+N60</f>
        <v>66153.482331686129</v>
      </c>
      <c r="P63" s="13"/>
      <c r="Q63" s="11"/>
      <c r="R63" s="11"/>
      <c r="S63" s="11"/>
      <c r="T63" s="11"/>
      <c r="U63" s="11"/>
      <c r="V63" s="11"/>
      <c r="W63" s="12"/>
      <c r="X63" s="24"/>
      <c r="Y63" s="11"/>
      <c r="Z63" s="11"/>
    </row>
    <row r="64" spans="8:26" x14ac:dyDescent="0.3">
      <c r="H64">
        <v>2</v>
      </c>
      <c r="I64" t="s">
        <v>74</v>
      </c>
      <c r="J64">
        <f>J63/H64</f>
        <v>361725.61307266844</v>
      </c>
      <c r="L64">
        <f>L63/H64</f>
        <v>88440.484400649904</v>
      </c>
      <c r="N64">
        <f>N63/H64</f>
        <v>33076.741165843065</v>
      </c>
      <c r="P64" s="16"/>
      <c r="Q64" s="17"/>
      <c r="R64" s="20" t="str">
        <f>I70</f>
        <v>Silaannarmiilertut</v>
      </c>
      <c r="S64" s="20">
        <f>S59+S60</f>
        <v>2185.2225091517789</v>
      </c>
      <c r="T64" s="20"/>
      <c r="U64" s="20">
        <f>U59+U60</f>
        <v>534.27827681575229</v>
      </c>
      <c r="V64" s="20"/>
      <c r="W64" s="21">
        <f>W59+W60</f>
        <v>199.82007552909138</v>
      </c>
      <c r="X64" s="41"/>
      <c r="Y64" s="14"/>
      <c r="Z64" s="14"/>
    </row>
    <row r="65" spans="6:26" x14ac:dyDescent="0.3">
      <c r="F65" s="2"/>
      <c r="G65" s="2" t="s">
        <v>68</v>
      </c>
      <c r="H65" s="2">
        <v>0.57999999999999996</v>
      </c>
      <c r="I65" s="2" t="s">
        <v>75</v>
      </c>
      <c r="J65" s="2">
        <f>J64*H65</f>
        <v>209800.85558214769</v>
      </c>
      <c r="K65" s="2"/>
      <c r="L65" s="2">
        <f>L64*H65</f>
        <v>51295.480952376944</v>
      </c>
      <c r="M65" s="2"/>
      <c r="N65" s="2">
        <f>N64*H65</f>
        <v>19184.509876188975</v>
      </c>
      <c r="O65" s="2"/>
      <c r="X65" s="24"/>
      <c r="Y65" s="11"/>
      <c r="Z65" s="11"/>
    </row>
    <row r="66" spans="6:26" x14ac:dyDescent="0.3">
      <c r="F66" s="3"/>
      <c r="G66" s="3" t="s">
        <v>68</v>
      </c>
      <c r="H66" s="3">
        <v>0.16</v>
      </c>
      <c r="I66" s="3" t="s">
        <v>76</v>
      </c>
      <c r="J66" s="3">
        <f>J64*H66</f>
        <v>57876.098091626947</v>
      </c>
      <c r="K66" s="3"/>
      <c r="L66" s="3">
        <f>L64*H66</f>
        <v>14150.477504103985</v>
      </c>
      <c r="M66" s="3"/>
      <c r="N66" s="3">
        <f>N64*H66</f>
        <v>5292.2785865348906</v>
      </c>
      <c r="O66" s="3"/>
      <c r="X66" s="24"/>
      <c r="Y66" s="11"/>
      <c r="Z66" s="11"/>
    </row>
    <row r="67" spans="6:26" x14ac:dyDescent="0.3">
      <c r="X67" s="24"/>
      <c r="Y67" s="11"/>
      <c r="Z67" s="11"/>
    </row>
    <row r="68" spans="6:26" x14ac:dyDescent="0.3">
      <c r="I68" s="6" t="str">
        <f>I60</f>
        <v>Pujoralaaqqat</v>
      </c>
      <c r="J68" s="8">
        <f>J55+J60</f>
        <v>723451.22614533687</v>
      </c>
      <c r="K68" s="8"/>
      <c r="L68" s="8">
        <f>L55+L60</f>
        <v>176880.96880129981</v>
      </c>
      <c r="M68" s="8"/>
      <c r="N68" s="9">
        <f>N55+N60</f>
        <v>66153.482331686129</v>
      </c>
      <c r="O68" s="14"/>
      <c r="X68" s="24"/>
      <c r="Y68" s="11"/>
      <c r="Z68" s="11"/>
    </row>
    <row r="69" spans="6:26" x14ac:dyDescent="0.3">
      <c r="I69" s="13"/>
      <c r="J69" s="11"/>
      <c r="K69" s="11"/>
      <c r="L69" s="11"/>
      <c r="M69" s="11"/>
      <c r="N69" s="12"/>
      <c r="O69" s="11"/>
      <c r="X69" s="24"/>
      <c r="Y69" s="11"/>
      <c r="Z69" s="11"/>
    </row>
    <row r="70" spans="6:26" x14ac:dyDescent="0.3">
      <c r="I70" s="16" t="str">
        <f>G66</f>
        <v>Silaannarmiilertut</v>
      </c>
      <c r="J70" s="20">
        <f>J65+J66</f>
        <v>267676.95367377461</v>
      </c>
      <c r="K70" s="20"/>
      <c r="L70" s="20">
        <f>L65+L66</f>
        <v>65445.958456480927</v>
      </c>
      <c r="M70" s="20"/>
      <c r="N70" s="21">
        <f>N65+N66</f>
        <v>24476.788462723867</v>
      </c>
      <c r="O70" s="14"/>
      <c r="X70" s="24"/>
      <c r="Y70" s="11"/>
      <c r="Z70" s="11"/>
    </row>
    <row r="71" spans="6:26" x14ac:dyDescent="0.3">
      <c r="X71" s="24"/>
      <c r="Y71" s="11"/>
      <c r="Z71" s="11"/>
    </row>
    <row r="72" spans="6:26" x14ac:dyDescent="0.3">
      <c r="H72" s="1" t="s">
        <v>118</v>
      </c>
      <c r="I72" s="1"/>
      <c r="J72" t="s">
        <v>111</v>
      </c>
      <c r="K72" t="s">
        <v>112</v>
      </c>
      <c r="L72" t="s">
        <v>113</v>
      </c>
      <c r="X72" s="24"/>
      <c r="Y72" s="11"/>
      <c r="Z72" s="11"/>
    </row>
    <row r="73" spans="6:26" x14ac:dyDescent="0.3">
      <c r="H73" s="1" t="s">
        <v>124</v>
      </c>
      <c r="J73">
        <v>31305</v>
      </c>
      <c r="K73">
        <v>31305</v>
      </c>
      <c r="L73">
        <v>0.8</v>
      </c>
      <c r="M73" t="s">
        <v>13</v>
      </c>
      <c r="X73" s="24"/>
      <c r="Y73" s="11"/>
      <c r="Z73" s="11"/>
    </row>
    <row r="74" spans="6:26" x14ac:dyDescent="0.3">
      <c r="H74" t="str">
        <f>H52</f>
        <v>Ulikkaarlutik</v>
      </c>
      <c r="I74" t="s">
        <v>34</v>
      </c>
      <c r="X74" s="24"/>
      <c r="Y74" s="11"/>
      <c r="Z74" s="11"/>
    </row>
    <row r="75" spans="6:26" x14ac:dyDescent="0.3">
      <c r="I75" s="69" t="s">
        <v>108</v>
      </c>
      <c r="J75">
        <v>3.9770453903084144</v>
      </c>
      <c r="L75">
        <v>0.97237189762281773</v>
      </c>
      <c r="N75">
        <v>0.36366708971093381</v>
      </c>
      <c r="X75" s="24"/>
      <c r="Y75" s="11"/>
      <c r="Z75" s="11"/>
    </row>
    <row r="76" spans="6:26" x14ac:dyDescent="0.3">
      <c r="J76" t="s">
        <v>7</v>
      </c>
      <c r="L76" t="s">
        <v>8</v>
      </c>
      <c r="N76" t="s">
        <v>9</v>
      </c>
      <c r="X76" s="24"/>
      <c r="Y76" s="11"/>
      <c r="Z76" s="11"/>
    </row>
    <row r="77" spans="6:26" x14ac:dyDescent="0.3">
      <c r="I77" t="str">
        <f>I63</f>
        <v>Pujoralaaqqat</v>
      </c>
      <c r="J77">
        <f>J73*L73*J75</f>
        <v>99601.124754883931</v>
      </c>
      <c r="L77">
        <f>J73*L75*L73</f>
        <v>24352.081804065849</v>
      </c>
      <c r="N77">
        <f>N75*J73*L73</f>
        <v>9107.6785947206281</v>
      </c>
      <c r="X77" s="24"/>
      <c r="Y77" s="11"/>
      <c r="Z77" s="11"/>
    </row>
    <row r="78" spans="6:26" x14ac:dyDescent="0.3">
      <c r="X78" s="24"/>
      <c r="Y78" s="11"/>
      <c r="Z78" s="11"/>
    </row>
    <row r="79" spans="6:26" x14ac:dyDescent="0.3">
      <c r="H79">
        <f>A82</f>
        <v>0</v>
      </c>
      <c r="I79" t="s">
        <v>35</v>
      </c>
      <c r="X79" s="24"/>
      <c r="Y79" s="11"/>
      <c r="Z79" s="11"/>
    </row>
    <row r="80" spans="6:26" x14ac:dyDescent="0.3">
      <c r="H80" t="str">
        <f>H57</f>
        <v>Useqaratik</v>
      </c>
      <c r="I80" s="69" t="s">
        <v>108</v>
      </c>
      <c r="J80">
        <v>2.7458729539053262</v>
      </c>
      <c r="L80">
        <v>0.67135509726054154</v>
      </c>
      <c r="N80">
        <v>0.25108680637544256</v>
      </c>
      <c r="X80" s="24"/>
      <c r="Y80" s="11"/>
      <c r="Z80" s="11"/>
    </row>
    <row r="81" spans="6:26" x14ac:dyDescent="0.3">
      <c r="H81" t="str">
        <f>H58</f>
        <v>utimut</v>
      </c>
      <c r="J81" t="s">
        <v>7</v>
      </c>
      <c r="L81" t="s">
        <v>8</v>
      </c>
      <c r="N81" t="s">
        <v>9</v>
      </c>
      <c r="X81" s="24"/>
      <c r="Y81" s="11"/>
      <c r="Z81" s="11"/>
    </row>
    <row r="82" spans="6:26" x14ac:dyDescent="0.3">
      <c r="I82" t="str">
        <f>I77</f>
        <v>Pujoralaaqqat</v>
      </c>
      <c r="J82">
        <f>J80*K73*L73</f>
        <v>68767.642257604995</v>
      </c>
      <c r="L82">
        <f>L80*K73*L73</f>
        <v>16813.417055793001</v>
      </c>
      <c r="N82">
        <f>N80*K73*L73</f>
        <v>6288.2179788665844</v>
      </c>
      <c r="X82" s="24"/>
      <c r="Y82" s="11"/>
      <c r="Z82" s="11"/>
    </row>
    <row r="83" spans="6:26" x14ac:dyDescent="0.3">
      <c r="X83" s="24"/>
      <c r="Y83" s="11"/>
      <c r="Z83" s="11"/>
    </row>
    <row r="84" spans="6:26" x14ac:dyDescent="0.3">
      <c r="H84" t="s">
        <v>16</v>
      </c>
      <c r="J84" t="s">
        <v>7</v>
      </c>
      <c r="L84" t="s">
        <v>8</v>
      </c>
      <c r="N84" t="s">
        <v>9</v>
      </c>
      <c r="X84" s="24"/>
      <c r="Y84" s="11"/>
      <c r="Z84" s="11"/>
    </row>
    <row r="85" spans="6:26" x14ac:dyDescent="0.3">
      <c r="I85" t="s">
        <v>67</v>
      </c>
      <c r="J85">
        <f>J77+J82</f>
        <v>168368.76701248891</v>
      </c>
      <c r="L85">
        <f>L77+L82</f>
        <v>41165.498859858853</v>
      </c>
      <c r="N85">
        <f>N77+N82</f>
        <v>15395.896573587212</v>
      </c>
      <c r="X85" s="24"/>
      <c r="Y85" s="11"/>
      <c r="Z85" s="11"/>
    </row>
    <row r="86" spans="6:26" x14ac:dyDescent="0.3">
      <c r="H86">
        <v>2</v>
      </c>
      <c r="I86" t="s">
        <v>74</v>
      </c>
      <c r="J86">
        <f>J85/H86</f>
        <v>84184.383506244456</v>
      </c>
      <c r="L86">
        <f>L85/H86</f>
        <v>20582.749429929427</v>
      </c>
      <c r="N86">
        <f>N85/H86</f>
        <v>7697.9482867936058</v>
      </c>
      <c r="X86" s="24"/>
      <c r="Y86" s="11"/>
      <c r="Z86" s="11"/>
    </row>
    <row r="87" spans="6:26" x14ac:dyDescent="0.3">
      <c r="F87" s="2"/>
      <c r="G87" s="2" t="str">
        <f>I92</f>
        <v>Silaannarmiilertut</v>
      </c>
      <c r="H87" s="2">
        <v>0.57999999999999996</v>
      </c>
      <c r="I87" s="2" t="s">
        <v>75</v>
      </c>
      <c r="J87" s="2">
        <f>J86*H87</f>
        <v>48826.942433621778</v>
      </c>
      <c r="K87" s="2"/>
      <c r="L87" s="2">
        <f>L86*H87</f>
        <v>11937.994669359066</v>
      </c>
      <c r="M87" s="2"/>
      <c r="N87" s="2">
        <f>N86*H87</f>
        <v>4464.8100063402908</v>
      </c>
      <c r="O87" s="2"/>
      <c r="X87" s="24"/>
      <c r="Y87" s="11"/>
      <c r="Z87" s="11"/>
    </row>
    <row r="88" spans="6:26" x14ac:dyDescent="0.3">
      <c r="F88" s="3"/>
      <c r="G88" s="3" t="str">
        <f>I92</f>
        <v>Silaannarmiilertut</v>
      </c>
      <c r="H88" s="3">
        <v>0.16</v>
      </c>
      <c r="I88" s="3" t="s">
        <v>76</v>
      </c>
      <c r="J88" s="3">
        <f>J86*H88</f>
        <v>13469.501360999113</v>
      </c>
      <c r="K88" s="3"/>
      <c r="L88" s="3">
        <f>L86*H88</f>
        <v>3293.2399087887084</v>
      </c>
      <c r="M88" s="3"/>
      <c r="N88" s="3">
        <f>N86*H88</f>
        <v>1231.6717258869769</v>
      </c>
      <c r="O88" s="3"/>
      <c r="X88" s="24"/>
      <c r="Y88" s="11"/>
      <c r="Z88" s="11"/>
    </row>
    <row r="89" spans="6:26" x14ac:dyDescent="0.3">
      <c r="X89" s="24"/>
      <c r="Y89" s="11"/>
      <c r="Z89" s="11"/>
    </row>
    <row r="90" spans="6:26" x14ac:dyDescent="0.3">
      <c r="I90" s="6" t="str">
        <f>I82</f>
        <v>Pujoralaaqqat</v>
      </c>
      <c r="J90" s="8">
        <f>J85</f>
        <v>168368.76701248891</v>
      </c>
      <c r="K90" s="8"/>
      <c r="L90" s="8">
        <f>L85</f>
        <v>41165.498859858853</v>
      </c>
      <c r="M90" s="8"/>
      <c r="N90" s="9">
        <f>N85</f>
        <v>15395.896573587212</v>
      </c>
      <c r="O90" s="14"/>
      <c r="X90" s="24"/>
      <c r="Y90" s="11"/>
      <c r="Z90" s="11"/>
    </row>
    <row r="91" spans="6:26" x14ac:dyDescent="0.3">
      <c r="I91" s="13"/>
      <c r="J91" s="11"/>
      <c r="K91" s="11"/>
      <c r="L91" s="11"/>
      <c r="M91" s="11"/>
      <c r="N91" s="12"/>
      <c r="O91" s="11"/>
      <c r="X91" s="24"/>
      <c r="Y91" s="11"/>
      <c r="Z91" s="11"/>
    </row>
    <row r="92" spans="6:26" x14ac:dyDescent="0.3">
      <c r="I92" s="16" t="str">
        <f>I70</f>
        <v>Silaannarmiilertut</v>
      </c>
      <c r="J92" s="20">
        <f>J87+J88</f>
        <v>62296.443794620893</v>
      </c>
      <c r="K92" s="20"/>
      <c r="L92" s="20">
        <f>L87+L88</f>
        <v>15231.234578147774</v>
      </c>
      <c r="M92" s="20"/>
      <c r="N92" s="21">
        <f>N87+N88</f>
        <v>5696.4817322272675</v>
      </c>
      <c r="O92" s="14"/>
      <c r="X92" s="24"/>
      <c r="Y92" s="11"/>
      <c r="Z92" s="11"/>
    </row>
    <row r="93" spans="6:26" ht="15" thickBot="1" x14ac:dyDescent="0.35">
      <c r="X93" s="24"/>
      <c r="Y93" s="11"/>
      <c r="Z93" s="11"/>
    </row>
    <row r="94" spans="6:26" x14ac:dyDescent="0.3">
      <c r="H94" s="22" t="s">
        <v>125</v>
      </c>
      <c r="I94" s="7"/>
      <c r="J94" s="7"/>
      <c r="K94" s="7"/>
      <c r="L94" s="7"/>
      <c r="M94" s="7"/>
      <c r="N94" s="19"/>
      <c r="O94" s="11"/>
      <c r="R94" s="36" t="s">
        <v>136</v>
      </c>
      <c r="S94" s="37"/>
      <c r="T94" s="37"/>
      <c r="U94" s="37"/>
      <c r="V94" s="37"/>
      <c r="W94" s="38"/>
      <c r="X94" s="24"/>
      <c r="Y94" s="11"/>
      <c r="Z94" s="11"/>
    </row>
    <row r="95" spans="6:26" x14ac:dyDescent="0.3">
      <c r="H95" s="13"/>
      <c r="I95" s="11"/>
      <c r="J95" s="11" t="s">
        <v>7</v>
      </c>
      <c r="K95" s="11"/>
      <c r="L95" s="11" t="s">
        <v>8</v>
      </c>
      <c r="M95" s="11"/>
      <c r="N95" s="12" t="s">
        <v>9</v>
      </c>
      <c r="O95" s="11"/>
      <c r="R95" s="39"/>
      <c r="S95" s="11"/>
      <c r="T95" s="11"/>
      <c r="U95" s="11"/>
      <c r="V95" s="11"/>
      <c r="W95" s="24"/>
      <c r="X95" s="24"/>
      <c r="Y95" s="11"/>
      <c r="Z95" s="11"/>
    </row>
    <row r="96" spans="6:26" x14ac:dyDescent="0.3">
      <c r="H96" s="13"/>
      <c r="I96" s="14" t="str">
        <f>I90</f>
        <v>Pujoralaaqqat</v>
      </c>
      <c r="J96" s="14">
        <f>J24+J46+J68+J90</f>
        <v>1665259.4786515641</v>
      </c>
      <c r="K96" s="14"/>
      <c r="L96" s="14">
        <f>L24+L46+L68+L90</f>
        <v>396643.65181781619</v>
      </c>
      <c r="M96" s="14"/>
      <c r="N96" s="15">
        <f>N24+N46+N68+N90</f>
        <v>148344.72577986325</v>
      </c>
      <c r="O96" s="14"/>
      <c r="R96" s="39" t="s">
        <v>66</v>
      </c>
      <c r="S96" s="11" t="s">
        <v>7</v>
      </c>
      <c r="T96" s="11"/>
      <c r="U96" s="11" t="s">
        <v>8</v>
      </c>
      <c r="V96" s="11"/>
      <c r="W96" s="24" t="s">
        <v>9</v>
      </c>
      <c r="X96" s="24"/>
      <c r="Y96" s="11"/>
      <c r="Z96" s="11"/>
    </row>
    <row r="97" spans="8:26" x14ac:dyDescent="0.3">
      <c r="H97" s="13"/>
      <c r="I97" s="11"/>
      <c r="J97" s="11"/>
      <c r="K97" s="11"/>
      <c r="L97" s="11"/>
      <c r="M97" s="11"/>
      <c r="N97" s="12"/>
      <c r="O97" s="11"/>
      <c r="R97" s="39"/>
      <c r="S97" s="11"/>
      <c r="T97" s="11"/>
      <c r="U97" s="11"/>
      <c r="V97" s="11"/>
      <c r="W97" s="24"/>
      <c r="X97" s="24"/>
      <c r="Y97" s="11"/>
      <c r="Z97" s="11"/>
    </row>
    <row r="98" spans="8:26" x14ac:dyDescent="0.3">
      <c r="H98" s="16"/>
      <c r="I98" s="20" t="str">
        <f>I92</f>
        <v>Silaannarmiilertut</v>
      </c>
      <c r="J98" s="20">
        <f>J26+J48+J70+J92</f>
        <v>616146.00710107875</v>
      </c>
      <c r="K98" s="20"/>
      <c r="L98" s="20">
        <f>L26+L48+L70+L92</f>
        <v>150645.26635717807</v>
      </c>
      <c r="M98" s="20"/>
      <c r="N98" s="21">
        <f>N26+N48+N70+N92</f>
        <v>56341.329617584597</v>
      </c>
      <c r="O98" s="14"/>
      <c r="R98" s="40" t="s">
        <v>4</v>
      </c>
      <c r="S98" s="14">
        <f>J96+S62</f>
        <v>1671165.4854330553</v>
      </c>
      <c r="T98" s="14"/>
      <c r="U98" s="14">
        <f>L96+U62</f>
        <v>398087.64716056146</v>
      </c>
      <c r="V98" s="14"/>
      <c r="W98" s="41">
        <f>N96+W62</f>
        <v>148884.78003804997</v>
      </c>
      <c r="X98" s="41"/>
      <c r="Y98" s="14"/>
      <c r="Z98" s="14"/>
    </row>
    <row r="99" spans="8:26" x14ac:dyDescent="0.3">
      <c r="R99" s="39"/>
      <c r="S99" s="11"/>
      <c r="T99" s="11"/>
      <c r="U99" s="11"/>
      <c r="V99" s="11"/>
      <c r="W99" s="24"/>
      <c r="X99" s="24"/>
      <c r="Y99" s="11"/>
      <c r="Z99" s="11"/>
    </row>
    <row r="100" spans="8:26" ht="15" thickBot="1" x14ac:dyDescent="0.35">
      <c r="R100" s="42" t="s">
        <v>18</v>
      </c>
      <c r="S100" s="43">
        <f>J98+S64</f>
        <v>618331.22961023054</v>
      </c>
      <c r="T100" s="43"/>
      <c r="U100" s="43">
        <f>L98+U64</f>
        <v>151179.54463399382</v>
      </c>
      <c r="V100" s="43"/>
      <c r="W100" s="44">
        <f>N98+W64</f>
        <v>56541.149693113686</v>
      </c>
      <c r="X100" s="41"/>
      <c r="Y100" s="14"/>
      <c r="Z100" s="14"/>
    </row>
    <row r="101" spans="8:26" x14ac:dyDescent="0.3">
      <c r="X101" s="24"/>
      <c r="Y101" s="11"/>
      <c r="Z101" s="11"/>
    </row>
    <row r="102" spans="8:26" x14ac:dyDescent="0.3">
      <c r="X102" s="24"/>
      <c r="Y102" s="11"/>
      <c r="Z102" s="11"/>
    </row>
    <row r="103" spans="8:26" x14ac:dyDescent="0.3">
      <c r="X103" s="24"/>
      <c r="Y103" s="11"/>
      <c r="Z103" s="11"/>
    </row>
    <row r="104" spans="8:26" x14ac:dyDescent="0.3">
      <c r="X104" s="24"/>
      <c r="Y104" s="11"/>
      <c r="Z104" s="11"/>
    </row>
    <row r="105" spans="8:26" x14ac:dyDescent="0.3">
      <c r="X105" s="24"/>
      <c r="Y105" s="11"/>
      <c r="Z105" s="11"/>
    </row>
    <row r="106" spans="8:26" x14ac:dyDescent="0.3">
      <c r="X106" s="24"/>
      <c r="Y106" s="11"/>
      <c r="Z106" s="1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B4FD-1837-4C61-A54F-93B1E767DE61}">
  <dimension ref="A1:AM625"/>
  <sheetViews>
    <sheetView topLeftCell="T61" workbookViewId="0">
      <selection activeCell="V66" sqref="V66"/>
    </sheetView>
  </sheetViews>
  <sheetFormatPr defaultRowHeight="14.4" x14ac:dyDescent="0.3"/>
  <cols>
    <col min="1" max="1" width="14.88671875" customWidth="1"/>
    <col min="2" max="2" width="5.5546875" customWidth="1"/>
    <col min="3" max="3" width="6.88671875" customWidth="1"/>
    <col min="4" max="4" width="18.33203125" customWidth="1"/>
    <col min="6" max="6" width="10.21875" customWidth="1"/>
    <col min="7" max="7" width="15.21875" customWidth="1"/>
    <col min="8" max="8" width="10" customWidth="1"/>
    <col min="9" max="9" width="15.77734375" customWidth="1"/>
    <col min="16" max="16" width="19.109375" customWidth="1"/>
    <col min="19" max="19" width="29.109375" customWidth="1"/>
    <col min="22" max="22" width="15.44140625" customWidth="1"/>
    <col min="24" max="24" width="15.88671875" customWidth="1"/>
    <col min="32" max="32" width="15.21875" customWidth="1"/>
    <col min="34" max="34" width="15.44140625" customWidth="1"/>
    <col min="36" max="36" width="11" customWidth="1"/>
    <col min="38" max="38" width="13.109375" customWidth="1"/>
  </cols>
  <sheetData>
    <row r="1" spans="1:39" x14ac:dyDescent="0.3">
      <c r="A1" s="1" t="s">
        <v>153</v>
      </c>
      <c r="D1" s="1" t="s">
        <v>19</v>
      </c>
      <c r="O1" s="49"/>
      <c r="P1" s="1" t="s">
        <v>152</v>
      </c>
      <c r="Q1" s="1"/>
      <c r="R1" s="1" t="s">
        <v>19</v>
      </c>
      <c r="AD1" s="24"/>
      <c r="AE1" s="11"/>
      <c r="AF1" s="11"/>
      <c r="AH1" s="1" t="s">
        <v>20</v>
      </c>
    </row>
    <row r="2" spans="1:39" x14ac:dyDescent="0.3">
      <c r="A2" s="1" t="s">
        <v>154</v>
      </c>
      <c r="F2" t="s">
        <v>52</v>
      </c>
      <c r="O2" s="49"/>
      <c r="P2" s="1" t="s">
        <v>155</v>
      </c>
      <c r="U2" t="s">
        <v>52</v>
      </c>
      <c r="AD2" s="24"/>
      <c r="AE2" s="11"/>
      <c r="AF2" s="11"/>
    </row>
    <row r="3" spans="1:39" x14ac:dyDescent="0.3">
      <c r="F3" t="s">
        <v>45</v>
      </c>
      <c r="G3" s="4" t="s">
        <v>46</v>
      </c>
      <c r="O3" s="49"/>
      <c r="U3" t="s">
        <v>45</v>
      </c>
      <c r="AD3" s="24"/>
      <c r="AE3" s="11"/>
      <c r="AF3" s="11"/>
      <c r="AH3" s="1" t="s">
        <v>61</v>
      </c>
    </row>
    <row r="4" spans="1:39" x14ac:dyDescent="0.3">
      <c r="E4" t="s">
        <v>24</v>
      </c>
      <c r="F4" s="4">
        <v>32</v>
      </c>
      <c r="G4" t="s">
        <v>47</v>
      </c>
      <c r="I4" t="s">
        <v>108</v>
      </c>
      <c r="J4">
        <v>2.4124482610315177</v>
      </c>
      <c r="L4">
        <v>0.58983407612407723</v>
      </c>
      <c r="N4">
        <v>0.22059794447040487</v>
      </c>
      <c r="O4" s="49"/>
      <c r="S4" s="1" t="s">
        <v>173</v>
      </c>
      <c r="T4" t="s">
        <v>10</v>
      </c>
      <c r="U4" s="4">
        <v>25</v>
      </c>
      <c r="AD4" s="24"/>
      <c r="AE4" s="11"/>
      <c r="AF4" s="11"/>
      <c r="AJ4" t="s">
        <v>27</v>
      </c>
      <c r="AL4" t="s">
        <v>62</v>
      </c>
    </row>
    <row r="5" spans="1:39" x14ac:dyDescent="0.3">
      <c r="A5" t="s">
        <v>137</v>
      </c>
      <c r="D5" t="s">
        <v>39</v>
      </c>
      <c r="E5">
        <v>9941.2455934195095</v>
      </c>
      <c r="F5">
        <v>310.66392479435967</v>
      </c>
      <c r="G5" s="4">
        <v>311</v>
      </c>
      <c r="J5" t="s">
        <v>0</v>
      </c>
      <c r="L5" t="s">
        <v>1</v>
      </c>
      <c r="N5" t="s">
        <v>2</v>
      </c>
      <c r="O5" s="49"/>
      <c r="P5" t="s">
        <v>137</v>
      </c>
      <c r="S5" t="s">
        <v>51</v>
      </c>
      <c r="T5">
        <v>31300</v>
      </c>
      <c r="U5">
        <v>1252</v>
      </c>
      <c r="X5" s="69" t="s">
        <v>108</v>
      </c>
      <c r="Y5">
        <v>2.2663388943235456</v>
      </c>
      <c r="AA5">
        <v>0.55411091276453572</v>
      </c>
      <c r="AC5">
        <v>0.20723748137393636</v>
      </c>
      <c r="AD5" s="24"/>
      <c r="AE5" s="11"/>
      <c r="AF5" s="11"/>
      <c r="AI5" t="s">
        <v>7</v>
      </c>
      <c r="AJ5">
        <v>0.24449605226844334</v>
      </c>
      <c r="AK5" t="s">
        <v>8</v>
      </c>
      <c r="AL5">
        <v>0.374</v>
      </c>
      <c r="AM5" t="s">
        <v>9</v>
      </c>
    </row>
    <row r="6" spans="1:39" x14ac:dyDescent="0.3">
      <c r="A6" t="s">
        <v>138</v>
      </c>
      <c r="B6">
        <v>15</v>
      </c>
      <c r="C6" t="s">
        <v>10</v>
      </c>
      <c r="D6" t="s">
        <v>40</v>
      </c>
      <c r="E6">
        <v>5851.93889541716</v>
      </c>
      <c r="F6">
        <v>182.87309048178625</v>
      </c>
      <c r="G6" s="4">
        <v>183</v>
      </c>
      <c r="I6" s="1" t="s">
        <v>67</v>
      </c>
      <c r="J6" s="1">
        <f>B15*G11*J4</f>
        <v>46608.500403128921</v>
      </c>
      <c r="K6" s="1"/>
      <c r="L6" s="1">
        <f>B15*G11*L4</f>
        <v>11395.594350717172</v>
      </c>
      <c r="M6" s="1"/>
      <c r="N6" s="1">
        <f>B15*G11*N4</f>
        <v>4261.952287168222</v>
      </c>
      <c r="O6" s="49"/>
      <c r="P6" t="s">
        <v>138</v>
      </c>
      <c r="Q6">
        <v>15</v>
      </c>
      <c r="R6" t="s">
        <v>10</v>
      </c>
      <c r="S6" t="s">
        <v>178</v>
      </c>
      <c r="T6">
        <v>32400</v>
      </c>
      <c r="U6">
        <v>1296</v>
      </c>
      <c r="Y6" t="s">
        <v>7</v>
      </c>
      <c r="AA6" t="s">
        <v>8</v>
      </c>
      <c r="AC6" t="s">
        <v>9</v>
      </c>
      <c r="AD6" s="24"/>
      <c r="AE6" s="11"/>
      <c r="AF6" s="11"/>
      <c r="AI6">
        <v>108175</v>
      </c>
      <c r="AK6">
        <f>AI6*AJ5</f>
        <v>26448.360454138859</v>
      </c>
      <c r="AM6">
        <f>AK6*AL5</f>
        <v>9891.6868098479335</v>
      </c>
    </row>
    <row r="7" spans="1:39" x14ac:dyDescent="0.3">
      <c r="A7" t="s">
        <v>139</v>
      </c>
      <c r="B7">
        <v>4</v>
      </c>
      <c r="C7" t="s">
        <v>10</v>
      </c>
      <c r="D7" t="s">
        <v>41</v>
      </c>
      <c r="E7">
        <v>9553.4665099882495</v>
      </c>
      <c r="F7">
        <v>298.5458284371328</v>
      </c>
      <c r="G7" s="4">
        <v>299</v>
      </c>
      <c r="O7" s="49"/>
      <c r="P7" t="s">
        <v>139</v>
      </c>
      <c r="Q7">
        <v>4</v>
      </c>
      <c r="R7" t="s">
        <v>10</v>
      </c>
      <c r="S7" t="s">
        <v>179</v>
      </c>
      <c r="T7">
        <v>45000</v>
      </c>
      <c r="U7">
        <v>1800</v>
      </c>
      <c r="X7" s="1" t="str">
        <f>I6</f>
        <v>Pujoralaaqqat</v>
      </c>
      <c r="Y7" s="1">
        <f>Q15*U16*Y5</f>
        <v>265919.74099600606</v>
      </c>
      <c r="Z7" s="1"/>
      <c r="AA7" s="1">
        <f>Q15*U16*AA5</f>
        <v>65016.32689377042</v>
      </c>
      <c r="AB7" s="1"/>
      <c r="AC7" s="1">
        <f>Q15*U16*AC5</f>
        <v>24316.106258270134</v>
      </c>
      <c r="AD7" s="24"/>
      <c r="AE7" s="11"/>
      <c r="AF7" s="11"/>
      <c r="AI7">
        <v>108175</v>
      </c>
      <c r="AK7">
        <v>26448.360454138859</v>
      </c>
      <c r="AM7">
        <v>9891.6868098479335</v>
      </c>
    </row>
    <row r="8" spans="1:39" x14ac:dyDescent="0.3">
      <c r="A8" t="s">
        <v>140</v>
      </c>
      <c r="B8">
        <v>3</v>
      </c>
      <c r="C8" t="s">
        <v>10</v>
      </c>
      <c r="D8" t="s">
        <v>42</v>
      </c>
      <c r="E8">
        <v>4653.3490011750901</v>
      </c>
      <c r="F8">
        <v>145.41715628672156</v>
      </c>
      <c r="G8" s="4">
        <v>146</v>
      </c>
      <c r="O8" s="49"/>
      <c r="P8" t="s">
        <v>140</v>
      </c>
      <c r="Q8">
        <v>3</v>
      </c>
      <c r="R8" t="s">
        <v>10</v>
      </c>
      <c r="S8" t="s">
        <v>180</v>
      </c>
      <c r="T8">
        <v>60800</v>
      </c>
      <c r="U8">
        <v>2432</v>
      </c>
      <c r="AD8" s="24"/>
      <c r="AE8" s="11"/>
      <c r="AF8" s="11"/>
      <c r="AI8">
        <v>108175</v>
      </c>
      <c r="AK8">
        <v>26448.360454138859</v>
      </c>
      <c r="AM8">
        <v>9891.6868098479335</v>
      </c>
    </row>
    <row r="9" spans="1:39" x14ac:dyDescent="0.3">
      <c r="B9" s="30">
        <f>SUM(B6:B8)</f>
        <v>22</v>
      </c>
      <c r="D9" t="s">
        <v>43</v>
      </c>
      <c r="E9">
        <v>15000</v>
      </c>
      <c r="F9">
        <v>468.75</v>
      </c>
      <c r="G9" s="4">
        <v>469</v>
      </c>
      <c r="O9" s="49"/>
      <c r="Q9" s="30">
        <v>22</v>
      </c>
      <c r="S9" t="s">
        <v>181</v>
      </c>
      <c r="T9">
        <f>U9*U4</f>
        <v>15375</v>
      </c>
      <c r="U9">
        <v>615</v>
      </c>
      <c r="AD9" s="24"/>
      <c r="AE9" s="11"/>
      <c r="AF9" s="11"/>
      <c r="AI9">
        <v>108175</v>
      </c>
      <c r="AK9">
        <v>26448.360454138859</v>
      </c>
      <c r="AM9">
        <v>9891.6868098479335</v>
      </c>
    </row>
    <row r="10" spans="1:39" x14ac:dyDescent="0.3">
      <c r="A10" t="s">
        <v>141</v>
      </c>
      <c r="D10" s="17" t="s">
        <v>44</v>
      </c>
      <c r="E10" s="17">
        <v>8700</v>
      </c>
      <c r="F10" s="17">
        <v>271.875</v>
      </c>
      <c r="G10" s="47">
        <v>272</v>
      </c>
      <c r="O10" s="49"/>
      <c r="P10" t="s">
        <v>141</v>
      </c>
      <c r="S10" t="s">
        <v>182</v>
      </c>
      <c r="T10">
        <f>U4*U10</f>
        <v>1850</v>
      </c>
      <c r="U10">
        <v>74</v>
      </c>
      <c r="AD10" s="24"/>
      <c r="AE10" s="11"/>
      <c r="AF10" s="11"/>
    </row>
    <row r="11" spans="1:39" x14ac:dyDescent="0.3">
      <c r="A11" t="s">
        <v>142</v>
      </c>
      <c r="D11" t="s">
        <v>150</v>
      </c>
      <c r="E11">
        <f>SUM(E5:E10)</f>
        <v>53700.000000000007</v>
      </c>
      <c r="G11" s="4">
        <f>SUM(G5:G10)</f>
        <v>1680</v>
      </c>
      <c r="H11" t="s">
        <v>169</v>
      </c>
      <c r="O11" s="49"/>
      <c r="P11" t="s">
        <v>142</v>
      </c>
      <c r="S11" t="s">
        <v>182</v>
      </c>
      <c r="T11">
        <f>U11*U4</f>
        <v>3600</v>
      </c>
      <c r="U11">
        <v>144</v>
      </c>
      <c r="AD11" s="24"/>
      <c r="AE11" s="11"/>
      <c r="AF11" s="11"/>
      <c r="AH11" s="1" t="s">
        <v>67</v>
      </c>
      <c r="AI11" s="1">
        <f>SUM(AI6:AI10)</f>
        <v>432700</v>
      </c>
      <c r="AJ11" s="1"/>
      <c r="AK11" s="1">
        <f>SUM(AK6:AK10)</f>
        <v>105793.44181655544</v>
      </c>
      <c r="AL11" s="1"/>
      <c r="AM11" s="1">
        <f>SUM(AM6:AM10)</f>
        <v>39566.747239391734</v>
      </c>
    </row>
    <row r="12" spans="1:39" x14ac:dyDescent="0.3">
      <c r="A12" t="s">
        <v>144</v>
      </c>
      <c r="B12">
        <v>7</v>
      </c>
      <c r="C12" t="s">
        <v>10</v>
      </c>
      <c r="O12" s="49"/>
      <c r="P12" t="s">
        <v>144</v>
      </c>
      <c r="Q12">
        <v>7</v>
      </c>
      <c r="R12" t="s">
        <v>10</v>
      </c>
      <c r="S12" t="s">
        <v>182</v>
      </c>
      <c r="T12">
        <f>U12*U4</f>
        <v>12825</v>
      </c>
      <c r="U12">
        <v>513</v>
      </c>
      <c r="AD12" s="24"/>
      <c r="AE12" s="11"/>
      <c r="AF12" s="11"/>
      <c r="AG12">
        <v>2</v>
      </c>
      <c r="AH12" t="s">
        <v>74</v>
      </c>
      <c r="AI12">
        <f>AI11/AG12</f>
        <v>216350</v>
      </c>
      <c r="AK12">
        <f>AK11/AG12</f>
        <v>52896.720908277719</v>
      </c>
      <c r="AM12">
        <f>AM11/AG12</f>
        <v>19783.373619695867</v>
      </c>
    </row>
    <row r="13" spans="1:39" x14ac:dyDescent="0.3">
      <c r="A13" t="s">
        <v>143</v>
      </c>
      <c r="B13" s="30">
        <f>B6+B8+B12</f>
        <v>25</v>
      </c>
      <c r="D13" t="s">
        <v>151</v>
      </c>
      <c r="G13" s="30">
        <f>B9+F4</f>
        <v>54</v>
      </c>
      <c r="H13" t="s">
        <v>10</v>
      </c>
      <c r="O13" s="49"/>
      <c r="P13" t="s">
        <v>143</v>
      </c>
      <c r="Q13" s="30">
        <v>25</v>
      </c>
      <c r="S13" t="s">
        <v>183</v>
      </c>
      <c r="T13">
        <f>U13*U4</f>
        <v>5275</v>
      </c>
      <c r="U13">
        <v>211</v>
      </c>
      <c r="AD13" s="24"/>
      <c r="AE13" s="11"/>
      <c r="AF13" s="57" t="s">
        <v>68</v>
      </c>
      <c r="AG13" s="2">
        <v>0.57999999999999996</v>
      </c>
      <c r="AH13" s="2" t="s">
        <v>75</v>
      </c>
      <c r="AI13" s="2">
        <f>AI12*AG13</f>
        <v>125482.99999999999</v>
      </c>
      <c r="AJ13" s="2"/>
      <c r="AK13" s="2">
        <f>AK12*AG13</f>
        <v>30680.098126801076</v>
      </c>
      <c r="AL13" s="2"/>
      <c r="AM13" s="2">
        <f>AM12*AG13</f>
        <v>11474.356699423603</v>
      </c>
    </row>
    <row r="14" spans="1:39" x14ac:dyDescent="0.3">
      <c r="O14" s="49"/>
      <c r="S14" t="s">
        <v>184</v>
      </c>
      <c r="T14">
        <f>U14*U4</f>
        <v>46650</v>
      </c>
      <c r="U14">
        <v>1866</v>
      </c>
      <c r="AD14" s="24"/>
      <c r="AE14" s="11"/>
      <c r="AF14" s="53" t="s">
        <v>68</v>
      </c>
      <c r="AG14" s="3">
        <v>0.16</v>
      </c>
      <c r="AH14" s="3" t="s">
        <v>76</v>
      </c>
      <c r="AI14" s="3">
        <f>AI12*AG14</f>
        <v>34616</v>
      </c>
      <c r="AJ14" s="3"/>
      <c r="AK14" s="3">
        <f>AK12*AG14</f>
        <v>8463.4753453244357</v>
      </c>
      <c r="AL14" s="3"/>
      <c r="AM14" s="3">
        <f>AM12*AG14</f>
        <v>3165.3397791513389</v>
      </c>
    </row>
    <row r="15" spans="1:39" x14ac:dyDescent="0.3">
      <c r="A15" t="s">
        <v>145</v>
      </c>
      <c r="B15">
        <v>11.5</v>
      </c>
      <c r="C15" t="s">
        <v>13</v>
      </c>
      <c r="D15" t="s">
        <v>48</v>
      </c>
      <c r="E15">
        <v>500</v>
      </c>
      <c r="G15">
        <v>40</v>
      </c>
      <c r="I15" s="69" t="s">
        <v>108</v>
      </c>
      <c r="J15">
        <v>2.177417058775859</v>
      </c>
      <c r="L15">
        <v>0.53236987501266264</v>
      </c>
      <c r="N15">
        <v>0.19910633325473584</v>
      </c>
      <c r="O15" s="49"/>
      <c r="P15" t="str">
        <f>A15</f>
        <v>Takissusaa</v>
      </c>
      <c r="Q15">
        <v>11.5</v>
      </c>
      <c r="R15" t="s">
        <v>13</v>
      </c>
      <c r="AD15" s="24"/>
      <c r="AE15" s="11"/>
      <c r="AF15" s="11"/>
    </row>
    <row r="16" spans="1:39" x14ac:dyDescent="0.3">
      <c r="J16" t="s">
        <v>0</v>
      </c>
      <c r="L16" t="s">
        <v>1</v>
      </c>
      <c r="N16" t="s">
        <v>2</v>
      </c>
      <c r="O16" s="49"/>
      <c r="S16" t="s">
        <v>172</v>
      </c>
      <c r="U16" s="30">
        <f>SUM(U5:U15)</f>
        <v>10203</v>
      </c>
      <c r="AD16" s="24"/>
      <c r="AE16" s="11"/>
      <c r="AF16" s="11"/>
    </row>
    <row r="17" spans="1:39" x14ac:dyDescent="0.3">
      <c r="A17" t="s">
        <v>146</v>
      </c>
      <c r="D17" t="s">
        <v>151</v>
      </c>
      <c r="G17" s="30">
        <f>B19+B12+B6+(E15/G15)</f>
        <v>43</v>
      </c>
      <c r="H17" t="s">
        <v>10</v>
      </c>
      <c r="I17" s="1" t="str">
        <f>I6</f>
        <v>Pujoralaaqqat</v>
      </c>
      <c r="J17" s="1">
        <f>B15*G15*J15</f>
        <v>1001.6118470368951</v>
      </c>
      <c r="K17" s="1"/>
      <c r="L17" s="1">
        <f>B15*G15*L15</f>
        <v>244.89014250582483</v>
      </c>
      <c r="M17" s="1"/>
      <c r="N17" s="1">
        <f>B15*G15*N15</f>
        <v>91.588913297178493</v>
      </c>
      <c r="O17" s="49"/>
      <c r="AD17" s="24"/>
      <c r="AE17" s="11"/>
      <c r="AF17" s="11"/>
      <c r="AH17" s="11"/>
      <c r="AI17" s="11"/>
      <c r="AJ17" s="11"/>
      <c r="AK17" s="11"/>
      <c r="AL17" s="11"/>
      <c r="AM17" s="11"/>
    </row>
    <row r="18" spans="1:39" x14ac:dyDescent="0.3">
      <c r="A18" t="s">
        <v>50</v>
      </c>
      <c r="O18" s="49"/>
      <c r="P18" t="s">
        <v>156</v>
      </c>
      <c r="S18" t="str">
        <f>D13</f>
        <v>Containerip ataatsip angallannerani aallaavik</v>
      </c>
      <c r="U18">
        <v>47</v>
      </c>
      <c r="V18" t="s">
        <v>10</v>
      </c>
      <c r="AD18" s="24"/>
      <c r="AE18" s="11"/>
      <c r="AF18" s="11"/>
      <c r="AH18" s="11"/>
      <c r="AI18" s="11"/>
      <c r="AJ18" s="11"/>
      <c r="AK18" s="11"/>
      <c r="AL18" s="11"/>
      <c r="AM18" s="11"/>
    </row>
    <row r="19" spans="1:39" x14ac:dyDescent="0.3">
      <c r="A19" t="s">
        <v>147</v>
      </c>
      <c r="B19">
        <v>8.5</v>
      </c>
      <c r="C19" t="s">
        <v>10</v>
      </c>
      <c r="D19" t="s">
        <v>49</v>
      </c>
      <c r="E19">
        <v>11212</v>
      </c>
      <c r="F19">
        <v>23.31</v>
      </c>
      <c r="G19">
        <v>481</v>
      </c>
      <c r="I19" s="69" t="str">
        <f>I15</f>
        <v>Tangit</v>
      </c>
      <c r="J19">
        <v>2.229298090379606</v>
      </c>
      <c r="L19">
        <v>0.54505458242739313</v>
      </c>
      <c r="N19">
        <v>0.20385041382784502</v>
      </c>
      <c r="O19" s="49"/>
      <c r="P19" t="s">
        <v>157</v>
      </c>
      <c r="AD19" s="24"/>
      <c r="AE19" s="11"/>
      <c r="AF19" s="11"/>
      <c r="AH19" s="14"/>
      <c r="AI19" s="14"/>
      <c r="AJ19" s="14"/>
      <c r="AK19" s="14"/>
      <c r="AL19" s="14"/>
      <c r="AM19" s="14"/>
    </row>
    <row r="20" spans="1:39" x14ac:dyDescent="0.3">
      <c r="A20" t="s">
        <v>148</v>
      </c>
      <c r="J20" t="s">
        <v>0</v>
      </c>
      <c r="L20" t="s">
        <v>1</v>
      </c>
      <c r="N20" t="s">
        <v>2</v>
      </c>
      <c r="O20" s="49"/>
      <c r="P20" t="s">
        <v>79</v>
      </c>
      <c r="Q20">
        <v>11</v>
      </c>
      <c r="R20" t="s">
        <v>10</v>
      </c>
      <c r="AD20" s="24"/>
      <c r="AE20" s="11"/>
      <c r="AF20" s="11"/>
      <c r="AH20" s="11"/>
      <c r="AI20" s="11"/>
      <c r="AJ20" s="11"/>
      <c r="AK20" s="11"/>
      <c r="AL20" s="11"/>
      <c r="AM20" s="11"/>
    </row>
    <row r="21" spans="1:39" ht="17.399999999999999" x14ac:dyDescent="0.3">
      <c r="D21" t="s">
        <v>151</v>
      </c>
      <c r="G21" s="30">
        <f>B9+F19</f>
        <v>45.31</v>
      </c>
      <c r="H21" t="s">
        <v>10</v>
      </c>
      <c r="I21" s="1" t="str">
        <f>I17</f>
        <v>Pujoralaaqqat</v>
      </c>
      <c r="J21" s="1">
        <f>B15*G19*J19</f>
        <v>12331.36238693479</v>
      </c>
      <c r="K21" s="1"/>
      <c r="L21" s="1">
        <f>B15*G19*L19</f>
        <v>3014.9694226971251</v>
      </c>
      <c r="M21" s="1"/>
      <c r="N21" s="1">
        <f>B15*G19*N19</f>
        <v>1127.5985640887247</v>
      </c>
      <c r="O21" s="49"/>
      <c r="P21" t="s">
        <v>158</v>
      </c>
      <c r="Q21">
        <v>30</v>
      </c>
      <c r="R21" s="51" t="s">
        <v>54</v>
      </c>
      <c r="AD21" s="24"/>
      <c r="AE21" s="11"/>
      <c r="AF21" s="11"/>
      <c r="AH21" s="14"/>
      <c r="AI21" s="14"/>
      <c r="AJ21" s="14"/>
      <c r="AK21" s="14"/>
      <c r="AL21" s="14"/>
      <c r="AM21" s="14"/>
    </row>
    <row r="22" spans="1:39" x14ac:dyDescent="0.3">
      <c r="A22" t="s">
        <v>149</v>
      </c>
      <c r="O22" s="49"/>
      <c r="AD22" s="24"/>
      <c r="AE22" s="11"/>
      <c r="AF22" s="11"/>
    </row>
    <row r="23" spans="1:39" x14ac:dyDescent="0.3">
      <c r="A23" t="s">
        <v>148</v>
      </c>
      <c r="B23">
        <v>13</v>
      </c>
      <c r="C23" t="s">
        <v>10</v>
      </c>
      <c r="F23">
        <v>2</v>
      </c>
      <c r="O23" s="49"/>
      <c r="P23" t="s">
        <v>163</v>
      </c>
      <c r="X23" s="69" t="s">
        <v>108</v>
      </c>
      <c r="Y23">
        <v>2.022612118689795</v>
      </c>
      <c r="AA23">
        <v>0.49452067828996699</v>
      </c>
      <c r="AC23">
        <v>0.18495073368044765</v>
      </c>
      <c r="AD23" s="24"/>
      <c r="AE23" s="11"/>
      <c r="AF23" s="11"/>
    </row>
    <row r="24" spans="1:39" ht="17.399999999999999" x14ac:dyDescent="0.3">
      <c r="D24" t="s">
        <v>169</v>
      </c>
      <c r="E24">
        <f>G11+G19+1</f>
        <v>2162</v>
      </c>
      <c r="F24">
        <f>E24/F23</f>
        <v>1081</v>
      </c>
      <c r="G24" s="30">
        <f>B8+B8+B12+B6</f>
        <v>28</v>
      </c>
      <c r="H24" t="s">
        <v>10</v>
      </c>
      <c r="I24" s="69" t="s">
        <v>108</v>
      </c>
      <c r="J24">
        <v>1.795154905277311</v>
      </c>
      <c r="L24">
        <v>0.43890828755063394</v>
      </c>
      <c r="N24">
        <v>0.1641516995439371</v>
      </c>
      <c r="O24" s="49"/>
      <c r="P24" t="s">
        <v>55</v>
      </c>
      <c r="Q24">
        <v>0.85</v>
      </c>
      <c r="R24" s="51" t="s">
        <v>56</v>
      </c>
      <c r="Y24" t="s">
        <v>7</v>
      </c>
      <c r="AA24" t="s">
        <v>8</v>
      </c>
      <c r="AC24" t="s">
        <v>9</v>
      </c>
      <c r="AD24" s="24"/>
      <c r="AE24" s="11"/>
      <c r="AF24" s="11"/>
      <c r="AH24" s="22" t="str">
        <f>X71</f>
        <v>Timmukaassat aqqussallu tamakkerlutik (Aqqusineq: Sissiu.-aatsitass.)</v>
      </c>
      <c r="AI24" s="7"/>
      <c r="AJ24" s="7"/>
      <c r="AK24" s="7"/>
      <c r="AL24" s="7"/>
      <c r="AM24" s="19"/>
    </row>
    <row r="25" spans="1:39" ht="16.2" x14ac:dyDescent="0.3">
      <c r="D25" t="s">
        <v>168</v>
      </c>
      <c r="J25" t="s">
        <v>0</v>
      </c>
      <c r="L25" t="s">
        <v>1</v>
      </c>
      <c r="N25" t="s">
        <v>2</v>
      </c>
      <c r="O25" s="49"/>
      <c r="P25">
        <v>5607</v>
      </c>
      <c r="Q25" t="s">
        <v>58</v>
      </c>
      <c r="R25" s="50">
        <f>P25/Q24</f>
        <v>6596.4705882352946</v>
      </c>
      <c r="S25" t="s">
        <v>53</v>
      </c>
      <c r="X25" s="1" t="str">
        <f>I21</f>
        <v>Pujoralaaqqat</v>
      </c>
      <c r="Y25" s="1">
        <f>R26*Q15*Y23</f>
        <v>5117.2086602851814</v>
      </c>
      <c r="Z25" s="1"/>
      <c r="AA25" s="1">
        <f>R26*Q15*AA23</f>
        <v>1251.1373160736164</v>
      </c>
      <c r="AB25" s="1"/>
      <c r="AC25" s="1">
        <f>R26*Q15*AC23</f>
        <v>467.92535621153257</v>
      </c>
      <c r="AD25" s="24"/>
      <c r="AE25" s="11"/>
      <c r="AF25" s="11"/>
      <c r="AH25" s="13" t="s">
        <v>66</v>
      </c>
      <c r="AI25" s="11" t="s">
        <v>7</v>
      </c>
      <c r="AJ25" s="11"/>
      <c r="AK25" s="11" t="s">
        <v>8</v>
      </c>
      <c r="AL25" s="11"/>
      <c r="AM25" s="12" t="s">
        <v>9</v>
      </c>
    </row>
    <row r="26" spans="1:39" x14ac:dyDescent="0.3">
      <c r="I26" s="1" t="str">
        <f>I21</f>
        <v>Pujoralaaqqat</v>
      </c>
      <c r="J26" s="1">
        <f>B15*F24*J24</f>
        <v>22316.468204954894</v>
      </c>
      <c r="K26" s="1"/>
      <c r="L26" s="1">
        <f>B15*F24*L24</f>
        <v>5456.2883766857058</v>
      </c>
      <c r="M26" s="1"/>
      <c r="N26" s="1">
        <f>B15*F24*N24</f>
        <v>2040.651852880454</v>
      </c>
      <c r="O26" s="49"/>
      <c r="P26" t="s">
        <v>160</v>
      </c>
      <c r="Q26">
        <f>R25/Q21</f>
        <v>219.88235294117649</v>
      </c>
      <c r="R26">
        <v>220</v>
      </c>
      <c r="S26" t="s">
        <v>166</v>
      </c>
      <c r="AD26" s="24"/>
      <c r="AE26" s="11"/>
      <c r="AF26" s="11"/>
      <c r="AH26" s="10" t="str">
        <f>X33</f>
        <v>Pujoralaaqqat</v>
      </c>
      <c r="AI26" s="14">
        <v>432700</v>
      </c>
      <c r="AJ26" s="14"/>
      <c r="AK26" s="14">
        <v>105793.44181655544</v>
      </c>
      <c r="AL26" s="14"/>
      <c r="AM26" s="15">
        <v>39566.747239391734</v>
      </c>
    </row>
    <row r="27" spans="1:39" x14ac:dyDescent="0.3">
      <c r="O27" s="49"/>
      <c r="P27" t="s">
        <v>159</v>
      </c>
      <c r="AD27" s="24"/>
      <c r="AE27" s="11"/>
      <c r="AF27" s="11"/>
      <c r="AH27" s="10"/>
      <c r="AI27" s="14"/>
      <c r="AJ27" s="14"/>
      <c r="AK27" s="14"/>
      <c r="AL27" s="14"/>
      <c r="AM27" s="15"/>
    </row>
    <row r="28" spans="1:39" x14ac:dyDescent="0.3">
      <c r="D28" t="s">
        <v>50</v>
      </c>
      <c r="E28">
        <v>40</v>
      </c>
      <c r="F28">
        <v>20</v>
      </c>
      <c r="G28" s="30">
        <v>45</v>
      </c>
      <c r="H28" t="s">
        <v>10</v>
      </c>
      <c r="I28" s="69" t="s">
        <v>108</v>
      </c>
      <c r="J28">
        <v>2.2224215889901804</v>
      </c>
      <c r="L28">
        <v>0.54337330498426006</v>
      </c>
      <c r="N28">
        <v>0.20322161606411326</v>
      </c>
      <c r="O28" s="49"/>
      <c r="P28" t="s">
        <v>161</v>
      </c>
      <c r="Q28">
        <f>Q21*Q24+Q20</f>
        <v>36.5</v>
      </c>
      <c r="R28" t="s">
        <v>10</v>
      </c>
      <c r="AD28" s="24"/>
      <c r="AE28" s="11"/>
      <c r="AF28" s="11"/>
      <c r="AH28" s="23" t="str">
        <f>AF14</f>
        <v>Silaannarmiilertut</v>
      </c>
      <c r="AI28" s="20">
        <v>160099</v>
      </c>
      <c r="AJ28" s="20"/>
      <c r="AK28" s="20">
        <v>39143.573472125514</v>
      </c>
      <c r="AL28" s="20"/>
      <c r="AM28" s="21">
        <v>14639.696478574941</v>
      </c>
    </row>
    <row r="29" spans="1:39" x14ac:dyDescent="0.3">
      <c r="D29" t="s">
        <v>168</v>
      </c>
      <c r="J29" t="s">
        <v>0</v>
      </c>
      <c r="L29" t="s">
        <v>1</v>
      </c>
      <c r="N29" t="s">
        <v>2</v>
      </c>
      <c r="O29" s="49"/>
      <c r="P29" t="s">
        <v>162</v>
      </c>
      <c r="AD29" s="24"/>
      <c r="AE29" s="11"/>
      <c r="AF29" s="11"/>
    </row>
    <row r="30" spans="1:39" x14ac:dyDescent="0.3">
      <c r="I30" s="1" t="str">
        <f>I26</f>
        <v>Pujoralaaqqat</v>
      </c>
      <c r="J30" s="1">
        <f>B15*F28*J28</f>
        <v>511.15696546774149</v>
      </c>
      <c r="K30" s="1"/>
      <c r="L30" s="1">
        <f>B15*F28*L28</f>
        <v>124.97586014637982</v>
      </c>
      <c r="M30" s="1"/>
      <c r="N30" s="1">
        <f>B15*F28*N28</f>
        <v>46.740971694746051</v>
      </c>
      <c r="O30" s="49"/>
      <c r="AD30" s="24"/>
      <c r="AE30" s="11"/>
      <c r="AF30" s="11"/>
    </row>
    <row r="31" spans="1:39" x14ac:dyDescent="0.3">
      <c r="O31" s="49"/>
      <c r="P31" t="str">
        <f>P23</f>
        <v>Tangeq</v>
      </c>
      <c r="X31" s="69" t="s">
        <v>108</v>
      </c>
      <c r="Y31">
        <v>2.1312458543174264</v>
      </c>
      <c r="AA31">
        <v>0.52108119779409667</v>
      </c>
      <c r="AC31">
        <v>0.19488436797499215</v>
      </c>
      <c r="AD31" s="24"/>
      <c r="AE31" s="11"/>
      <c r="AF31" s="11"/>
    </row>
    <row r="32" spans="1:39" ht="17.399999999999999" x14ac:dyDescent="0.3">
      <c r="O32" s="49"/>
      <c r="P32" t="s">
        <v>57</v>
      </c>
      <c r="Q32">
        <v>1</v>
      </c>
      <c r="R32" s="51" t="s">
        <v>56</v>
      </c>
      <c r="Y32" t="s">
        <v>7</v>
      </c>
      <c r="AA32" t="s">
        <v>8</v>
      </c>
      <c r="AC32" t="s">
        <v>9</v>
      </c>
      <c r="AD32" s="24"/>
      <c r="AE32" s="11"/>
      <c r="AF32" s="11"/>
    </row>
    <row r="33" spans="7:32" x14ac:dyDescent="0.3">
      <c r="O33" s="49"/>
      <c r="P33">
        <v>36990</v>
      </c>
      <c r="Q33" t="s">
        <v>10</v>
      </c>
      <c r="X33" s="1" t="str">
        <f>X25</f>
        <v>Pujoralaaqqat</v>
      </c>
      <c r="Y33" s="1">
        <f>Q34*Q15*Y31</f>
        <v>30220.000591293949</v>
      </c>
      <c r="Z33" s="1"/>
      <c r="AA33" s="1">
        <f>Q34*Q15*AA31</f>
        <v>7388.6708441213941</v>
      </c>
      <c r="AB33" s="1"/>
      <c r="AC33" s="1">
        <f>Q34*Q15*AC31</f>
        <v>2763.3628957014012</v>
      </c>
      <c r="AD33" s="24"/>
      <c r="AE33" s="11"/>
      <c r="AF33" s="11"/>
    </row>
    <row r="34" spans="7:32" x14ac:dyDescent="0.3">
      <c r="O34" s="49"/>
      <c r="P34" t="s">
        <v>160</v>
      </c>
      <c r="Q34">
        <f>P33/Q21</f>
        <v>1233</v>
      </c>
      <c r="R34" t="s">
        <v>164</v>
      </c>
      <c r="S34" t="s">
        <v>165</v>
      </c>
      <c r="AD34" s="24"/>
      <c r="AE34" s="11"/>
      <c r="AF34" s="11"/>
    </row>
    <row r="35" spans="7:32" x14ac:dyDescent="0.3">
      <c r="J35" t="s">
        <v>0</v>
      </c>
      <c r="L35" t="s">
        <v>1</v>
      </c>
      <c r="N35" t="s">
        <v>2</v>
      </c>
      <c r="O35" s="49"/>
      <c r="P35" t="s">
        <v>159</v>
      </c>
      <c r="AD35" s="24"/>
      <c r="AE35" s="11"/>
      <c r="AF35" s="11"/>
    </row>
    <row r="36" spans="7:32" x14ac:dyDescent="0.3">
      <c r="I36" s="1" t="s">
        <v>67</v>
      </c>
      <c r="J36" s="1">
        <f>J6+J17+J21+J26+J30</f>
        <v>82769.099807523235</v>
      </c>
      <c r="K36" s="1"/>
      <c r="L36" s="1">
        <f>L6+L17+L21+L26+L30</f>
        <v>20236.718152752208</v>
      </c>
      <c r="M36" s="1"/>
      <c r="N36" s="1">
        <f>N6+N17+N21+N26+N30</f>
        <v>7568.5325891293251</v>
      </c>
      <c r="O36" s="49"/>
      <c r="P36" t="s">
        <v>161</v>
      </c>
      <c r="Q36">
        <f>Q21+Q20</f>
        <v>41</v>
      </c>
      <c r="R36" t="s">
        <v>10</v>
      </c>
      <c r="AD36" s="24"/>
      <c r="AE36" s="11"/>
      <c r="AF36" s="11"/>
    </row>
    <row r="37" spans="7:32" x14ac:dyDescent="0.3">
      <c r="H37">
        <v>2</v>
      </c>
      <c r="I37" t="s">
        <v>74</v>
      </c>
      <c r="J37">
        <f>J36/H37</f>
        <v>41384.549903761617</v>
      </c>
      <c r="L37">
        <f>L36/H37</f>
        <v>10118.359076376104</v>
      </c>
      <c r="N37">
        <f>N36/H37</f>
        <v>3784.2662945646625</v>
      </c>
      <c r="O37" s="49"/>
      <c r="P37" t="s">
        <v>162</v>
      </c>
      <c r="AD37" s="24"/>
      <c r="AE37" s="11"/>
      <c r="AF37" s="11"/>
    </row>
    <row r="38" spans="7:32" x14ac:dyDescent="0.3">
      <c r="G38" s="2" t="s">
        <v>68</v>
      </c>
      <c r="H38" s="2">
        <v>0.57999999999999996</v>
      </c>
      <c r="I38" s="2" t="s">
        <v>75</v>
      </c>
      <c r="J38" s="2">
        <f>H38*J37</f>
        <v>24003.038944181735</v>
      </c>
      <c r="K38" s="2"/>
      <c r="L38" s="2">
        <f>L37*H38</f>
        <v>5868.64826429814</v>
      </c>
      <c r="M38" s="2"/>
      <c r="N38" s="2">
        <f>N37*H38</f>
        <v>2194.8744508475042</v>
      </c>
      <c r="O38" s="49"/>
      <c r="P38" t="s">
        <v>167</v>
      </c>
      <c r="Q38">
        <f>Q34+R26</f>
        <v>1453</v>
      </c>
      <c r="R38" t="s">
        <v>112</v>
      </c>
      <c r="X38" s="69" t="s">
        <v>108</v>
      </c>
      <c r="Y38">
        <v>1.1789829494802193</v>
      </c>
      <c r="AA38">
        <v>0.28825667683971923</v>
      </c>
      <c r="AC38">
        <v>0.10780799713805499</v>
      </c>
      <c r="AD38" s="24"/>
      <c r="AE38" s="11"/>
      <c r="AF38" s="11"/>
    </row>
    <row r="39" spans="7:32" x14ac:dyDescent="0.3">
      <c r="G39" s="3" t="s">
        <v>68</v>
      </c>
      <c r="H39" s="3">
        <v>0.16</v>
      </c>
      <c r="I39" s="3" t="s">
        <v>76</v>
      </c>
      <c r="J39" s="3">
        <f>H39*J37</f>
        <v>6621.5279846018593</v>
      </c>
      <c r="K39" s="3"/>
      <c r="L39" s="3">
        <f>L37*H39</f>
        <v>1618.9374522201767</v>
      </c>
      <c r="M39" s="3"/>
      <c r="N39" s="3">
        <f>N37*H39</f>
        <v>605.48260713034597</v>
      </c>
      <c r="O39" s="49"/>
      <c r="Y39" t="s">
        <v>7</v>
      </c>
      <c r="AA39" t="s">
        <v>8</v>
      </c>
      <c r="AC39" t="s">
        <v>9</v>
      </c>
      <c r="AD39" s="24"/>
      <c r="AE39" s="11"/>
      <c r="AF39" s="11"/>
    </row>
    <row r="40" spans="7:32" x14ac:dyDescent="0.3">
      <c r="O40" s="49"/>
      <c r="X40" s="1" t="str">
        <f>I30</f>
        <v>Pujoralaaqqat</v>
      </c>
      <c r="Y40" s="1">
        <f>Q38*Q15*Y38</f>
        <v>19700.215594339723</v>
      </c>
      <c r="Z40" s="1"/>
      <c r="AA40" s="1">
        <f>Q38*Q15*AA38</f>
        <v>4816.6249416532883</v>
      </c>
      <c r="AB40" s="1"/>
      <c r="AC40" s="1">
        <f>Q38*Q15*AC38</f>
        <v>1801.4177281783298</v>
      </c>
      <c r="AD40" s="24"/>
      <c r="AE40" s="11"/>
      <c r="AF40" s="11"/>
    </row>
    <row r="41" spans="7:32" x14ac:dyDescent="0.3">
      <c r="I41" s="22" t="s">
        <v>170</v>
      </c>
      <c r="J41" s="7"/>
      <c r="K41" s="7"/>
      <c r="L41" s="7"/>
      <c r="M41" s="7"/>
      <c r="N41" s="19"/>
      <c r="O41" s="49"/>
      <c r="AD41" s="24"/>
      <c r="AE41" s="11"/>
      <c r="AF41" s="11"/>
    </row>
    <row r="42" spans="7:32" x14ac:dyDescent="0.3">
      <c r="I42" s="13" t="s">
        <v>66</v>
      </c>
      <c r="J42" s="11" t="s">
        <v>0</v>
      </c>
      <c r="K42" s="11"/>
      <c r="L42" s="11" t="s">
        <v>1</v>
      </c>
      <c r="M42" s="11"/>
      <c r="N42" s="12" t="s">
        <v>2</v>
      </c>
      <c r="O42" s="49"/>
      <c r="AD42" s="24"/>
      <c r="AE42" s="11"/>
      <c r="AF42" s="11"/>
    </row>
    <row r="43" spans="7:32" x14ac:dyDescent="0.3">
      <c r="I43" s="10" t="str">
        <f>I36</f>
        <v>Pujoralaaqqat</v>
      </c>
      <c r="J43" s="14">
        <v>82769.099807523235</v>
      </c>
      <c r="K43" s="14"/>
      <c r="L43" s="14">
        <v>20236.718152752208</v>
      </c>
      <c r="M43" s="14"/>
      <c r="N43" s="15">
        <v>7568.5325891293251</v>
      </c>
      <c r="O43" s="49"/>
      <c r="AD43" s="24"/>
      <c r="AE43" s="11"/>
      <c r="AF43" s="11"/>
    </row>
    <row r="44" spans="7:32" x14ac:dyDescent="0.3">
      <c r="I44" s="13"/>
      <c r="J44" s="11"/>
      <c r="K44" s="11"/>
      <c r="L44" s="11"/>
      <c r="M44" s="11"/>
      <c r="N44" s="12"/>
      <c r="O44" s="49"/>
      <c r="S44" t="s">
        <v>174</v>
      </c>
      <c r="T44">
        <f>U16</f>
        <v>10203</v>
      </c>
      <c r="U44">
        <f>T44/2</f>
        <v>5101.5</v>
      </c>
      <c r="V44">
        <f>G24</f>
        <v>28</v>
      </c>
      <c r="W44" t="s">
        <v>10</v>
      </c>
      <c r="X44" s="69" t="s">
        <v>108</v>
      </c>
      <c r="Y44">
        <v>1.795154905277311</v>
      </c>
      <c r="AA44">
        <v>0.43890828755063394</v>
      </c>
      <c r="AC44">
        <v>0.1641516995439371</v>
      </c>
      <c r="AD44" s="24"/>
      <c r="AE44" s="11"/>
      <c r="AF44" s="11"/>
    </row>
    <row r="45" spans="7:32" x14ac:dyDescent="0.3">
      <c r="I45" s="23" t="str">
        <f>G39</f>
        <v>Silaannarmiilertut</v>
      </c>
      <c r="J45" s="20">
        <f>J38+J39</f>
        <v>30624.566928783595</v>
      </c>
      <c r="K45" s="20"/>
      <c r="L45" s="20">
        <f>L38+L39</f>
        <v>7487.585716518317</v>
      </c>
      <c r="M45" s="20"/>
      <c r="N45" s="21">
        <f>N38+N39</f>
        <v>2800.3570579778502</v>
      </c>
      <c r="O45" s="49"/>
      <c r="U45">
        <v>5100</v>
      </c>
      <c r="Y45" t="s">
        <v>7</v>
      </c>
      <c r="AA45" t="s">
        <v>8</v>
      </c>
      <c r="AC45" t="s">
        <v>9</v>
      </c>
      <c r="AD45" s="24"/>
      <c r="AE45" s="11"/>
      <c r="AF45" s="11"/>
    </row>
    <row r="46" spans="7:32" x14ac:dyDescent="0.3">
      <c r="O46" s="49"/>
      <c r="X46" s="1" t="str">
        <f>I36</f>
        <v>Pujoralaaqqat</v>
      </c>
      <c r="Y46" s="1">
        <f>U45*Q15*Y44</f>
        <v>105285.83519451429</v>
      </c>
      <c r="Z46" s="1"/>
      <c r="AA46" s="1">
        <f>U45*Q15*AA44</f>
        <v>25741.971064844682</v>
      </c>
      <c r="AB46" s="1"/>
      <c r="AC46" s="1">
        <f>U45*Q15*AC44</f>
        <v>9627.4971782519115</v>
      </c>
      <c r="AD46" s="24"/>
      <c r="AE46" s="11"/>
      <c r="AF46" s="11"/>
    </row>
    <row r="47" spans="7:32" x14ac:dyDescent="0.3">
      <c r="O47" s="49"/>
      <c r="AD47" s="24"/>
      <c r="AE47" s="11"/>
      <c r="AF47" s="11"/>
    </row>
    <row r="48" spans="7:32" x14ac:dyDescent="0.3">
      <c r="O48" s="49"/>
      <c r="Q48" t="s">
        <v>175</v>
      </c>
      <c r="AD48" s="24"/>
      <c r="AE48" s="11"/>
      <c r="AF48" s="11"/>
    </row>
    <row r="49" spans="15:32" x14ac:dyDescent="0.3">
      <c r="O49" s="49"/>
      <c r="Q49">
        <v>365</v>
      </c>
      <c r="R49" t="s">
        <v>177</v>
      </c>
      <c r="AD49" s="24"/>
      <c r="AE49" s="11"/>
      <c r="AF49" s="11"/>
    </row>
    <row r="50" spans="15:32" x14ac:dyDescent="0.3">
      <c r="O50" s="49"/>
      <c r="P50" t="s">
        <v>171</v>
      </c>
      <c r="Q50">
        <v>40</v>
      </c>
      <c r="R50">
        <f>Q49*Q50</f>
        <v>14600</v>
      </c>
      <c r="V50">
        <v>11.5</v>
      </c>
      <c r="W50" t="s">
        <v>10</v>
      </c>
      <c r="X50" s="69" t="s">
        <v>108</v>
      </c>
      <c r="Y50">
        <v>1.2028039459439785</v>
      </c>
      <c r="AA50">
        <v>0.29408081643620892</v>
      </c>
      <c r="AC50">
        <v>0.10998622534714214</v>
      </c>
      <c r="AD50" s="24"/>
      <c r="AE50" s="11"/>
      <c r="AF50" s="11"/>
    </row>
    <row r="51" spans="15:32" x14ac:dyDescent="0.3">
      <c r="O51" s="49"/>
      <c r="Q51" t="s">
        <v>176</v>
      </c>
      <c r="Y51" t="s">
        <v>7</v>
      </c>
      <c r="AA51" t="s">
        <v>8</v>
      </c>
      <c r="AC51" t="s">
        <v>9</v>
      </c>
      <c r="AD51" s="24"/>
      <c r="AE51" s="11"/>
      <c r="AF51" s="11"/>
    </row>
    <row r="52" spans="15:32" x14ac:dyDescent="0.3">
      <c r="O52" s="49"/>
      <c r="P52" t="s">
        <v>145</v>
      </c>
      <c r="X52" s="1" t="str">
        <f>X46</f>
        <v>Pujoralaaqqat</v>
      </c>
      <c r="Y52" s="1">
        <f>P53*R50*Y50</f>
        <v>201950.78252399398</v>
      </c>
      <c r="Z52" s="1"/>
      <c r="AA52" s="1">
        <f>P53*R50*AA50</f>
        <v>49376.169079639476</v>
      </c>
      <c r="AB52" s="1"/>
      <c r="AC52" s="1">
        <f>P53*R50*AC50</f>
        <v>18466.687235785164</v>
      </c>
      <c r="AD52" s="24"/>
      <c r="AE52" s="11"/>
      <c r="AF52" s="11"/>
    </row>
    <row r="53" spans="15:32" x14ac:dyDescent="0.3">
      <c r="O53" s="49"/>
      <c r="P53">
        <v>11.5</v>
      </c>
      <c r="Q53" t="s">
        <v>13</v>
      </c>
      <c r="AD53" s="24"/>
      <c r="AE53" s="11"/>
      <c r="AF53" s="11"/>
    </row>
    <row r="54" spans="15:32" x14ac:dyDescent="0.3">
      <c r="O54" s="49"/>
      <c r="AD54" s="24"/>
      <c r="AE54" s="11"/>
      <c r="AF54" s="11"/>
    </row>
    <row r="55" spans="15:32" x14ac:dyDescent="0.3">
      <c r="O55" s="49"/>
      <c r="X55" t="s">
        <v>60</v>
      </c>
      <c r="AD55" s="24"/>
      <c r="AE55" s="11"/>
      <c r="AF55" s="11"/>
    </row>
    <row r="56" spans="15:32" x14ac:dyDescent="0.3">
      <c r="O56" s="49"/>
      <c r="AD56" s="24"/>
      <c r="AE56" s="11"/>
      <c r="AF56" s="11"/>
    </row>
    <row r="57" spans="15:32" x14ac:dyDescent="0.3">
      <c r="O57" s="49"/>
      <c r="Y57" t="s">
        <v>7</v>
      </c>
      <c r="AA57" t="s">
        <v>8</v>
      </c>
      <c r="AC57" t="s">
        <v>9</v>
      </c>
      <c r="AD57" s="24"/>
      <c r="AE57" s="11"/>
      <c r="AF57" s="11"/>
    </row>
    <row r="58" spans="15:32" x14ac:dyDescent="0.3">
      <c r="O58" s="49"/>
      <c r="W58" s="1"/>
      <c r="X58" s="1" t="s">
        <v>67</v>
      </c>
      <c r="Y58" s="1">
        <f>Y7+Y25+Y33+Y40+Y46+Y52</f>
        <v>628193.78356043319</v>
      </c>
      <c r="Z58" s="1"/>
      <c r="AA58" s="1">
        <f>AA7+AA25+AA33+AA40+AA46+AA52</f>
        <v>153590.90014010287</v>
      </c>
      <c r="AB58" s="1"/>
      <c r="AC58" s="1">
        <f>AC7+AC25+AC33+AC40+AC46+AC52</f>
        <v>57442.996652398477</v>
      </c>
      <c r="AD58" s="24"/>
      <c r="AE58" s="11"/>
      <c r="AF58" s="11"/>
    </row>
    <row r="59" spans="15:32" x14ac:dyDescent="0.3">
      <c r="O59" s="49"/>
      <c r="W59">
        <v>2</v>
      </c>
      <c r="X59" t="s">
        <v>74</v>
      </c>
      <c r="Y59">
        <f>Y58/W59</f>
        <v>314096.8917802166</v>
      </c>
      <c r="AA59">
        <f>AA58/W59</f>
        <v>76795.450070051433</v>
      </c>
      <c r="AC59">
        <f>AC58/W59</f>
        <v>28721.498326199238</v>
      </c>
      <c r="AD59" s="24"/>
      <c r="AE59" s="11"/>
      <c r="AF59" s="11"/>
    </row>
    <row r="60" spans="15:32" x14ac:dyDescent="0.3">
      <c r="O60" s="49"/>
      <c r="V60" s="2" t="s">
        <v>68</v>
      </c>
      <c r="W60" s="2">
        <v>0.57999999999999996</v>
      </c>
      <c r="X60" s="2" t="s">
        <v>75</v>
      </c>
      <c r="Y60" s="2">
        <f>Y59*W60</f>
        <v>182176.19723252562</v>
      </c>
      <c r="Z60" s="2"/>
      <c r="AA60" s="2">
        <f>AA59*W60</f>
        <v>44541.361040629825</v>
      </c>
      <c r="AB60" s="2"/>
      <c r="AC60" s="2">
        <f>AC59*W60</f>
        <v>16658.469029195556</v>
      </c>
      <c r="AD60" s="24"/>
      <c r="AE60" s="11"/>
      <c r="AF60" s="11"/>
    </row>
    <row r="61" spans="15:32" x14ac:dyDescent="0.3">
      <c r="O61" s="49"/>
      <c r="V61" s="3" t="s">
        <v>68</v>
      </c>
      <c r="W61" s="3">
        <v>0.16</v>
      </c>
      <c r="X61" s="3" t="s">
        <v>76</v>
      </c>
      <c r="Y61" s="3">
        <f>Y59*W61</f>
        <v>50255.502684834653</v>
      </c>
      <c r="Z61" s="3"/>
      <c r="AA61" s="3">
        <f>AA59*W61</f>
        <v>12287.27201120823</v>
      </c>
      <c r="AB61" s="3"/>
      <c r="AC61" s="3">
        <f>AC59*W61</f>
        <v>4595.4397321918786</v>
      </c>
      <c r="AD61" s="24"/>
      <c r="AE61" s="11"/>
      <c r="AF61" s="11"/>
    </row>
    <row r="62" spans="15:32" x14ac:dyDescent="0.3">
      <c r="O62" s="49"/>
      <c r="AD62" s="24"/>
      <c r="AE62" s="11"/>
      <c r="AF62" s="11"/>
    </row>
    <row r="63" spans="15:32" x14ac:dyDescent="0.3">
      <c r="O63" s="49"/>
      <c r="AD63" s="24"/>
      <c r="AE63" s="11"/>
      <c r="AF63" s="11"/>
    </row>
    <row r="64" spans="15:32" x14ac:dyDescent="0.3">
      <c r="O64" s="49"/>
      <c r="X64" s="22" t="s">
        <v>185</v>
      </c>
      <c r="Y64" s="7"/>
      <c r="Z64" s="7"/>
      <c r="AA64" s="7"/>
      <c r="AB64" s="7"/>
      <c r="AC64" s="19"/>
      <c r="AD64" s="24"/>
      <c r="AE64" s="11"/>
      <c r="AF64" s="11"/>
    </row>
    <row r="65" spans="15:32" x14ac:dyDescent="0.3">
      <c r="O65" s="49"/>
      <c r="X65" s="13" t="s">
        <v>66</v>
      </c>
      <c r="Y65" s="11" t="s">
        <v>7</v>
      </c>
      <c r="Z65" s="11"/>
      <c r="AA65" s="11" t="s">
        <v>8</v>
      </c>
      <c r="AB65" s="11"/>
      <c r="AC65" s="12" t="s">
        <v>9</v>
      </c>
      <c r="AD65" s="24"/>
      <c r="AE65" s="11"/>
      <c r="AF65" s="11"/>
    </row>
    <row r="66" spans="15:32" x14ac:dyDescent="0.3">
      <c r="O66" s="49"/>
      <c r="X66" s="10" t="str">
        <f>X58</f>
        <v>Pujoralaaqqat</v>
      </c>
      <c r="Y66" s="14">
        <v>628193.78356043319</v>
      </c>
      <c r="Z66" s="14"/>
      <c r="AA66" s="14">
        <v>153590.90014010287</v>
      </c>
      <c r="AB66" s="14"/>
      <c r="AC66" s="15">
        <v>57442.996652398477</v>
      </c>
      <c r="AD66" s="24"/>
      <c r="AE66" s="11"/>
      <c r="AF66" s="11"/>
    </row>
    <row r="67" spans="15:32" x14ac:dyDescent="0.3">
      <c r="O67" s="49"/>
      <c r="X67" s="13"/>
      <c r="Y67" s="11"/>
      <c r="Z67" s="11"/>
      <c r="AA67" s="11"/>
      <c r="AB67" s="11"/>
      <c r="AC67" s="12"/>
      <c r="AD67" s="24"/>
      <c r="AE67" s="11"/>
      <c r="AF67" s="11"/>
    </row>
    <row r="68" spans="15:32" x14ac:dyDescent="0.3">
      <c r="O68" s="49"/>
      <c r="X68" s="23" t="str">
        <f>V61</f>
        <v>Silaannarmiilertut</v>
      </c>
      <c r="Y68" s="20">
        <f>Y60+Y61</f>
        <v>232431.69991736027</v>
      </c>
      <c r="Z68" s="20"/>
      <c r="AA68" s="20">
        <f>AA60+AA61</f>
        <v>56828.633051838056</v>
      </c>
      <c r="AB68" s="20"/>
      <c r="AC68" s="21">
        <f>AC60+AC61</f>
        <v>21253.908761387436</v>
      </c>
      <c r="AD68" s="24"/>
      <c r="AE68" s="11"/>
      <c r="AF68" s="11"/>
    </row>
    <row r="69" spans="15:32" x14ac:dyDescent="0.3">
      <c r="O69" s="49"/>
      <c r="AD69" s="24"/>
      <c r="AE69" s="11"/>
      <c r="AF69" s="11"/>
    </row>
    <row r="70" spans="15:32" x14ac:dyDescent="0.3">
      <c r="O70" s="49"/>
      <c r="AD70" s="24"/>
      <c r="AE70" s="11"/>
      <c r="AF70" s="11"/>
    </row>
    <row r="71" spans="15:32" x14ac:dyDescent="0.3">
      <c r="O71" s="49"/>
      <c r="X71" s="22" t="s">
        <v>186</v>
      </c>
      <c r="Y71" s="7"/>
      <c r="Z71" s="7"/>
      <c r="AA71" s="7"/>
      <c r="AB71" s="7"/>
      <c r="AC71" s="19"/>
      <c r="AD71" s="24"/>
      <c r="AE71" s="11"/>
      <c r="AF71" s="11"/>
    </row>
    <row r="72" spans="15:32" x14ac:dyDescent="0.3">
      <c r="O72" s="49"/>
      <c r="X72" s="13" t="s">
        <v>66</v>
      </c>
      <c r="Y72" s="11" t="s">
        <v>7</v>
      </c>
      <c r="Z72" s="11"/>
      <c r="AA72" s="11" t="s">
        <v>8</v>
      </c>
      <c r="AB72" s="11"/>
      <c r="AC72" s="12" t="s">
        <v>9</v>
      </c>
      <c r="AD72" s="24"/>
      <c r="AE72" s="11"/>
      <c r="AF72" s="11"/>
    </row>
    <row r="73" spans="15:32" x14ac:dyDescent="0.3">
      <c r="O73" s="49"/>
      <c r="X73" s="10" t="str">
        <f>X58</f>
        <v>Pujoralaaqqat</v>
      </c>
      <c r="Y73" s="14">
        <f>Y66+J43</f>
        <v>710962.88336795638</v>
      </c>
      <c r="Z73" s="14"/>
      <c r="AA73" s="14">
        <f>AA66+L43</f>
        <v>173827.61829285507</v>
      </c>
      <c r="AB73" s="14"/>
      <c r="AC73" s="15">
        <f>AC66+N43</f>
        <v>65011.529241527802</v>
      </c>
      <c r="AD73" s="24"/>
      <c r="AE73" s="11"/>
      <c r="AF73" s="11"/>
    </row>
    <row r="74" spans="15:32" x14ac:dyDescent="0.3">
      <c r="O74" s="49"/>
      <c r="X74" s="13"/>
      <c r="Y74" s="11"/>
      <c r="Z74" s="11"/>
      <c r="AA74" s="11"/>
      <c r="AB74" s="11"/>
      <c r="AC74" s="12"/>
      <c r="AD74" s="24"/>
      <c r="AE74" s="11"/>
      <c r="AF74" s="11"/>
    </row>
    <row r="75" spans="15:32" x14ac:dyDescent="0.3">
      <c r="O75" s="49"/>
      <c r="X75" s="23" t="str">
        <f>V61</f>
        <v>Silaannarmiilertut</v>
      </c>
      <c r="Y75" s="20">
        <f>Y68+J45</f>
        <v>263056.26684614387</v>
      </c>
      <c r="Z75" s="20"/>
      <c r="AA75" s="20">
        <f>AA68+L45</f>
        <v>64316.218768356375</v>
      </c>
      <c r="AB75" s="20"/>
      <c r="AC75" s="21">
        <f>AC68+N45</f>
        <v>24054.265819365286</v>
      </c>
      <c r="AD75" s="24"/>
      <c r="AE75" s="11"/>
      <c r="AF75" s="11"/>
    </row>
    <row r="76" spans="15:32" x14ac:dyDescent="0.3">
      <c r="O76" s="49"/>
      <c r="AD76" s="24"/>
      <c r="AE76" s="11"/>
      <c r="AF76" s="11"/>
    </row>
    <row r="77" spans="15:32" x14ac:dyDescent="0.3">
      <c r="O77" s="49"/>
      <c r="AD77" s="24"/>
      <c r="AE77" s="11"/>
      <c r="AF77" s="11"/>
    </row>
    <row r="78" spans="15:32" x14ac:dyDescent="0.3">
      <c r="O78" s="49"/>
      <c r="AD78" s="24"/>
      <c r="AE78" s="11"/>
      <c r="AF78" s="11"/>
    </row>
    <row r="79" spans="15:32" x14ac:dyDescent="0.3">
      <c r="O79" s="49"/>
      <c r="AD79" s="24"/>
      <c r="AE79" s="11"/>
      <c r="AF79" s="11"/>
    </row>
    <row r="80" spans="15:32" x14ac:dyDescent="0.3">
      <c r="O80" s="49"/>
      <c r="AD80" s="24"/>
      <c r="AE80" s="11"/>
      <c r="AF80" s="11"/>
    </row>
    <row r="81" spans="15:32" x14ac:dyDescent="0.3">
      <c r="O81" s="49"/>
      <c r="AD81" s="24"/>
      <c r="AE81" s="11"/>
      <c r="AF81" s="11"/>
    </row>
    <row r="82" spans="15:32" x14ac:dyDescent="0.3">
      <c r="O82" s="49"/>
      <c r="AD82" s="24"/>
      <c r="AE82" s="11"/>
      <c r="AF82" s="11"/>
    </row>
    <row r="83" spans="15:32" x14ac:dyDescent="0.3">
      <c r="O83" s="49"/>
      <c r="AD83" s="24"/>
      <c r="AE83" s="11"/>
      <c r="AF83" s="11"/>
    </row>
    <row r="84" spans="15:32" x14ac:dyDescent="0.3">
      <c r="O84" s="49"/>
    </row>
    <row r="85" spans="15:32" x14ac:dyDescent="0.3">
      <c r="O85" s="49"/>
    </row>
    <row r="86" spans="15:32" x14ac:dyDescent="0.3">
      <c r="O86" s="49"/>
    </row>
    <row r="87" spans="15:32" x14ac:dyDescent="0.3">
      <c r="O87" s="49"/>
    </row>
    <row r="88" spans="15:32" x14ac:dyDescent="0.3">
      <c r="O88" s="49"/>
    </row>
    <row r="89" spans="15:32" x14ac:dyDescent="0.3">
      <c r="O89" s="49"/>
    </row>
    <row r="90" spans="15:32" x14ac:dyDescent="0.3">
      <c r="O90" s="49"/>
    </row>
    <row r="91" spans="15:32" x14ac:dyDescent="0.3">
      <c r="O91" s="49"/>
    </row>
    <row r="92" spans="15:32" x14ac:dyDescent="0.3">
      <c r="O92" s="49"/>
    </row>
    <row r="93" spans="15:32" x14ac:dyDescent="0.3">
      <c r="O93" s="49"/>
    </row>
    <row r="94" spans="15:32" x14ac:dyDescent="0.3">
      <c r="O94" s="49"/>
    </row>
    <row r="95" spans="15:32" x14ac:dyDescent="0.3">
      <c r="O95" s="49"/>
    </row>
    <row r="96" spans="15:32" x14ac:dyDescent="0.3">
      <c r="O96" s="49"/>
    </row>
    <row r="97" spans="15:15" x14ac:dyDescent="0.3">
      <c r="O97" s="49"/>
    </row>
    <row r="98" spans="15:15" x14ac:dyDescent="0.3">
      <c r="O98" s="49"/>
    </row>
    <row r="99" spans="15:15" x14ac:dyDescent="0.3">
      <c r="O99" s="49"/>
    </row>
    <row r="100" spans="15:15" x14ac:dyDescent="0.3">
      <c r="O100" s="49"/>
    </row>
    <row r="101" spans="15:15" x14ac:dyDescent="0.3">
      <c r="O101" s="49"/>
    </row>
    <row r="102" spans="15:15" x14ac:dyDescent="0.3">
      <c r="O102" s="49"/>
    </row>
    <row r="103" spans="15:15" x14ac:dyDescent="0.3">
      <c r="O103" s="49"/>
    </row>
    <row r="104" spans="15:15" x14ac:dyDescent="0.3">
      <c r="O104" s="49"/>
    </row>
    <row r="105" spans="15:15" x14ac:dyDescent="0.3">
      <c r="O105" s="49"/>
    </row>
    <row r="106" spans="15:15" x14ac:dyDescent="0.3">
      <c r="O106" s="49"/>
    </row>
    <row r="107" spans="15:15" x14ac:dyDescent="0.3">
      <c r="O107" s="49"/>
    </row>
    <row r="108" spans="15:15" x14ac:dyDescent="0.3">
      <c r="O108" s="49"/>
    </row>
    <row r="109" spans="15:15" x14ac:dyDescent="0.3">
      <c r="O109" s="49"/>
    </row>
    <row r="110" spans="15:15" x14ac:dyDescent="0.3">
      <c r="O110" s="49"/>
    </row>
    <row r="111" spans="15:15" x14ac:dyDescent="0.3">
      <c r="O111" s="49"/>
    </row>
    <row r="112" spans="15:15" x14ac:dyDescent="0.3">
      <c r="O112" s="49"/>
    </row>
    <row r="113" spans="15:15" x14ac:dyDescent="0.3">
      <c r="O113" s="49"/>
    </row>
    <row r="114" spans="15:15" x14ac:dyDescent="0.3">
      <c r="O114" s="49"/>
    </row>
    <row r="115" spans="15:15" x14ac:dyDescent="0.3">
      <c r="O115" s="49"/>
    </row>
    <row r="116" spans="15:15" x14ac:dyDescent="0.3">
      <c r="O116" s="49"/>
    </row>
    <row r="117" spans="15:15" x14ac:dyDescent="0.3">
      <c r="O117" s="49"/>
    </row>
    <row r="118" spans="15:15" x14ac:dyDescent="0.3">
      <c r="O118" s="49"/>
    </row>
    <row r="119" spans="15:15" x14ac:dyDescent="0.3">
      <c r="O119" s="49"/>
    </row>
    <row r="120" spans="15:15" x14ac:dyDescent="0.3">
      <c r="O120" s="49"/>
    </row>
    <row r="121" spans="15:15" x14ac:dyDescent="0.3">
      <c r="O121" s="49"/>
    </row>
    <row r="122" spans="15:15" x14ac:dyDescent="0.3">
      <c r="O122" s="49"/>
    </row>
    <row r="123" spans="15:15" x14ac:dyDescent="0.3">
      <c r="O123" s="49"/>
    </row>
    <row r="124" spans="15:15" x14ac:dyDescent="0.3">
      <c r="O124" s="49"/>
    </row>
    <row r="125" spans="15:15" x14ac:dyDescent="0.3">
      <c r="O125" s="49"/>
    </row>
    <row r="126" spans="15:15" x14ac:dyDescent="0.3">
      <c r="O126" s="49"/>
    </row>
    <row r="127" spans="15:15" x14ac:dyDescent="0.3">
      <c r="O127" s="49"/>
    </row>
    <row r="128" spans="15:15" x14ac:dyDescent="0.3">
      <c r="O128" s="49"/>
    </row>
    <row r="129" spans="15:15" x14ac:dyDescent="0.3">
      <c r="O129" s="49"/>
    </row>
    <row r="130" spans="15:15" x14ac:dyDescent="0.3">
      <c r="O130" s="49"/>
    </row>
    <row r="131" spans="15:15" x14ac:dyDescent="0.3">
      <c r="O131" s="49"/>
    </row>
    <row r="132" spans="15:15" x14ac:dyDescent="0.3">
      <c r="O132" s="49"/>
    </row>
    <row r="133" spans="15:15" x14ac:dyDescent="0.3">
      <c r="O133" s="49"/>
    </row>
    <row r="134" spans="15:15" x14ac:dyDescent="0.3">
      <c r="O134" s="49"/>
    </row>
    <row r="135" spans="15:15" x14ac:dyDescent="0.3">
      <c r="O135" s="49"/>
    </row>
    <row r="136" spans="15:15" x14ac:dyDescent="0.3">
      <c r="O136" s="49"/>
    </row>
    <row r="137" spans="15:15" x14ac:dyDescent="0.3">
      <c r="O137" s="49"/>
    </row>
    <row r="138" spans="15:15" x14ac:dyDescent="0.3">
      <c r="O138" s="49"/>
    </row>
    <row r="139" spans="15:15" x14ac:dyDescent="0.3">
      <c r="O139" s="49"/>
    </row>
    <row r="140" spans="15:15" x14ac:dyDescent="0.3">
      <c r="O140" s="49"/>
    </row>
    <row r="141" spans="15:15" x14ac:dyDescent="0.3">
      <c r="O141" s="49"/>
    </row>
    <row r="142" spans="15:15" x14ac:dyDescent="0.3">
      <c r="O142" s="49"/>
    </row>
    <row r="143" spans="15:15" x14ac:dyDescent="0.3">
      <c r="O143" s="49"/>
    </row>
    <row r="144" spans="15:15" x14ac:dyDescent="0.3">
      <c r="O144" s="49"/>
    </row>
    <row r="145" spans="15:15" x14ac:dyDescent="0.3">
      <c r="O145" s="49"/>
    </row>
    <row r="146" spans="15:15" x14ac:dyDescent="0.3">
      <c r="O146" s="49"/>
    </row>
    <row r="147" spans="15:15" x14ac:dyDescent="0.3">
      <c r="O147" s="49"/>
    </row>
    <row r="148" spans="15:15" x14ac:dyDescent="0.3">
      <c r="O148" s="49"/>
    </row>
    <row r="149" spans="15:15" x14ac:dyDescent="0.3">
      <c r="O149" s="49"/>
    </row>
    <row r="150" spans="15:15" x14ac:dyDescent="0.3">
      <c r="O150" s="49"/>
    </row>
    <row r="151" spans="15:15" x14ac:dyDescent="0.3">
      <c r="O151" s="49"/>
    </row>
    <row r="152" spans="15:15" x14ac:dyDescent="0.3">
      <c r="O152" s="49"/>
    </row>
    <row r="153" spans="15:15" x14ac:dyDescent="0.3">
      <c r="O153" s="49"/>
    </row>
    <row r="154" spans="15:15" x14ac:dyDescent="0.3">
      <c r="O154" s="49"/>
    </row>
    <row r="155" spans="15:15" x14ac:dyDescent="0.3">
      <c r="O155" s="49"/>
    </row>
    <row r="156" spans="15:15" x14ac:dyDescent="0.3">
      <c r="O156" s="49"/>
    </row>
    <row r="157" spans="15:15" x14ac:dyDescent="0.3">
      <c r="O157" s="49"/>
    </row>
    <row r="158" spans="15:15" x14ac:dyDescent="0.3">
      <c r="O158" s="49"/>
    </row>
    <row r="159" spans="15:15" x14ac:dyDescent="0.3">
      <c r="O159" s="49"/>
    </row>
    <row r="160" spans="15:15" x14ac:dyDescent="0.3">
      <c r="O160" s="49"/>
    </row>
    <row r="161" spans="15:15" x14ac:dyDescent="0.3">
      <c r="O161" s="49"/>
    </row>
    <row r="162" spans="15:15" x14ac:dyDescent="0.3">
      <c r="O162" s="49"/>
    </row>
    <row r="163" spans="15:15" x14ac:dyDescent="0.3">
      <c r="O163" s="49"/>
    </row>
    <row r="164" spans="15:15" x14ac:dyDescent="0.3">
      <c r="O164" s="49"/>
    </row>
    <row r="165" spans="15:15" x14ac:dyDescent="0.3">
      <c r="O165" s="49"/>
    </row>
    <row r="166" spans="15:15" x14ac:dyDescent="0.3">
      <c r="O166" s="49"/>
    </row>
    <row r="167" spans="15:15" x14ac:dyDescent="0.3">
      <c r="O167" s="49"/>
    </row>
    <row r="168" spans="15:15" x14ac:dyDescent="0.3">
      <c r="O168" s="49"/>
    </row>
    <row r="169" spans="15:15" x14ac:dyDescent="0.3">
      <c r="O169" s="49"/>
    </row>
    <row r="170" spans="15:15" x14ac:dyDescent="0.3">
      <c r="O170" s="49"/>
    </row>
    <row r="171" spans="15:15" x14ac:dyDescent="0.3">
      <c r="O171" s="49"/>
    </row>
    <row r="172" spans="15:15" x14ac:dyDescent="0.3">
      <c r="O172" s="49"/>
    </row>
    <row r="173" spans="15:15" x14ac:dyDescent="0.3">
      <c r="O173" s="49"/>
    </row>
    <row r="174" spans="15:15" x14ac:dyDescent="0.3">
      <c r="O174" s="49"/>
    </row>
    <row r="175" spans="15:15" x14ac:dyDescent="0.3">
      <c r="O175" s="49"/>
    </row>
    <row r="176" spans="15:15" x14ac:dyDescent="0.3">
      <c r="O176" s="49"/>
    </row>
    <row r="177" spans="15:15" x14ac:dyDescent="0.3">
      <c r="O177" s="49"/>
    </row>
    <row r="178" spans="15:15" x14ac:dyDescent="0.3">
      <c r="O178" s="49"/>
    </row>
    <row r="179" spans="15:15" x14ac:dyDescent="0.3">
      <c r="O179" s="49"/>
    </row>
    <row r="180" spans="15:15" x14ac:dyDescent="0.3">
      <c r="O180" s="49"/>
    </row>
    <row r="181" spans="15:15" x14ac:dyDescent="0.3">
      <c r="O181" s="49"/>
    </row>
    <row r="182" spans="15:15" x14ac:dyDescent="0.3">
      <c r="O182" s="49"/>
    </row>
    <row r="183" spans="15:15" x14ac:dyDescent="0.3">
      <c r="O183" s="49"/>
    </row>
    <row r="184" spans="15:15" x14ac:dyDescent="0.3">
      <c r="O184" s="49"/>
    </row>
    <row r="185" spans="15:15" x14ac:dyDescent="0.3">
      <c r="O185" s="49"/>
    </row>
    <row r="186" spans="15:15" x14ac:dyDescent="0.3">
      <c r="O186" s="49"/>
    </row>
    <row r="187" spans="15:15" x14ac:dyDescent="0.3">
      <c r="O187" s="49"/>
    </row>
    <row r="188" spans="15:15" x14ac:dyDescent="0.3">
      <c r="O188" s="49"/>
    </row>
    <row r="189" spans="15:15" x14ac:dyDescent="0.3">
      <c r="O189" s="49"/>
    </row>
    <row r="190" spans="15:15" x14ac:dyDescent="0.3">
      <c r="O190" s="49"/>
    </row>
    <row r="191" spans="15:15" x14ac:dyDescent="0.3">
      <c r="O191" s="49"/>
    </row>
    <row r="192" spans="15:15" x14ac:dyDescent="0.3">
      <c r="O192" s="49"/>
    </row>
    <row r="193" spans="15:15" x14ac:dyDescent="0.3">
      <c r="O193" s="49"/>
    </row>
    <row r="194" spans="15:15" x14ac:dyDescent="0.3">
      <c r="O194" s="49"/>
    </row>
    <row r="195" spans="15:15" x14ac:dyDescent="0.3">
      <c r="O195" s="49"/>
    </row>
    <row r="196" spans="15:15" x14ac:dyDescent="0.3">
      <c r="O196" s="49"/>
    </row>
    <row r="197" spans="15:15" x14ac:dyDescent="0.3">
      <c r="O197" s="49"/>
    </row>
    <row r="198" spans="15:15" x14ac:dyDescent="0.3">
      <c r="O198" s="49"/>
    </row>
    <row r="199" spans="15:15" x14ac:dyDescent="0.3">
      <c r="O199" s="49"/>
    </row>
    <row r="200" spans="15:15" x14ac:dyDescent="0.3">
      <c r="O200" s="49"/>
    </row>
    <row r="201" spans="15:15" x14ac:dyDescent="0.3">
      <c r="O201" s="49"/>
    </row>
    <row r="202" spans="15:15" x14ac:dyDescent="0.3">
      <c r="O202" s="49"/>
    </row>
    <row r="203" spans="15:15" x14ac:dyDescent="0.3">
      <c r="O203" s="49"/>
    </row>
    <row r="204" spans="15:15" x14ac:dyDescent="0.3">
      <c r="O204" s="49"/>
    </row>
    <row r="205" spans="15:15" x14ac:dyDescent="0.3">
      <c r="O205" s="49"/>
    </row>
    <row r="206" spans="15:15" x14ac:dyDescent="0.3">
      <c r="O206" s="49"/>
    </row>
    <row r="207" spans="15:15" x14ac:dyDescent="0.3">
      <c r="O207" s="49"/>
    </row>
    <row r="208" spans="15:15" x14ac:dyDescent="0.3">
      <c r="O208" s="49"/>
    </row>
    <row r="209" spans="15:15" x14ac:dyDescent="0.3">
      <c r="O209" s="49"/>
    </row>
    <row r="210" spans="15:15" x14ac:dyDescent="0.3">
      <c r="O210" s="49"/>
    </row>
    <row r="211" spans="15:15" x14ac:dyDescent="0.3">
      <c r="O211" s="49"/>
    </row>
    <row r="212" spans="15:15" x14ac:dyDescent="0.3">
      <c r="O212" s="49"/>
    </row>
    <row r="213" spans="15:15" x14ac:dyDescent="0.3">
      <c r="O213" s="49"/>
    </row>
    <row r="214" spans="15:15" x14ac:dyDescent="0.3">
      <c r="O214" s="49"/>
    </row>
    <row r="215" spans="15:15" x14ac:dyDescent="0.3">
      <c r="O215" s="49"/>
    </row>
    <row r="216" spans="15:15" x14ac:dyDescent="0.3">
      <c r="O216" s="49"/>
    </row>
    <row r="217" spans="15:15" x14ac:dyDescent="0.3">
      <c r="O217" s="49"/>
    </row>
    <row r="218" spans="15:15" x14ac:dyDescent="0.3">
      <c r="O218" s="49"/>
    </row>
    <row r="219" spans="15:15" x14ac:dyDescent="0.3">
      <c r="O219" s="49"/>
    </row>
    <row r="220" spans="15:15" x14ac:dyDescent="0.3">
      <c r="O220" s="49"/>
    </row>
    <row r="221" spans="15:15" x14ac:dyDescent="0.3">
      <c r="O221" s="49"/>
    </row>
    <row r="222" spans="15:15" x14ac:dyDescent="0.3">
      <c r="O222" s="49"/>
    </row>
    <row r="223" spans="15:15" x14ac:dyDescent="0.3">
      <c r="O223" s="49"/>
    </row>
    <row r="224" spans="15:15" x14ac:dyDescent="0.3">
      <c r="O224" s="49"/>
    </row>
    <row r="225" spans="15:15" x14ac:dyDescent="0.3">
      <c r="O225" s="49"/>
    </row>
    <row r="226" spans="15:15" x14ac:dyDescent="0.3">
      <c r="O226" s="49"/>
    </row>
    <row r="227" spans="15:15" x14ac:dyDescent="0.3">
      <c r="O227" s="49"/>
    </row>
    <row r="228" spans="15:15" x14ac:dyDescent="0.3">
      <c r="O228" s="49"/>
    </row>
    <row r="229" spans="15:15" x14ac:dyDescent="0.3">
      <c r="O229" s="49"/>
    </row>
    <row r="230" spans="15:15" x14ac:dyDescent="0.3">
      <c r="O230" s="49"/>
    </row>
    <row r="231" spans="15:15" x14ac:dyDescent="0.3">
      <c r="O231" s="49"/>
    </row>
    <row r="232" spans="15:15" x14ac:dyDescent="0.3">
      <c r="O232" s="49"/>
    </row>
    <row r="233" spans="15:15" x14ac:dyDescent="0.3">
      <c r="O233" s="49"/>
    </row>
    <row r="234" spans="15:15" x14ac:dyDescent="0.3">
      <c r="O234" s="49"/>
    </row>
    <row r="235" spans="15:15" x14ac:dyDescent="0.3">
      <c r="O235" s="49"/>
    </row>
    <row r="236" spans="15:15" x14ac:dyDescent="0.3">
      <c r="O236" s="49"/>
    </row>
    <row r="237" spans="15:15" x14ac:dyDescent="0.3">
      <c r="O237" s="49"/>
    </row>
    <row r="238" spans="15:15" x14ac:dyDescent="0.3">
      <c r="O238" s="49"/>
    </row>
    <row r="239" spans="15:15" x14ac:dyDescent="0.3">
      <c r="O239" s="49"/>
    </row>
    <row r="240" spans="15:15" x14ac:dyDescent="0.3">
      <c r="O240" s="49"/>
    </row>
    <row r="241" spans="15:15" x14ac:dyDescent="0.3">
      <c r="O241" s="49"/>
    </row>
    <row r="242" spans="15:15" x14ac:dyDescent="0.3">
      <c r="O242" s="49"/>
    </row>
    <row r="243" spans="15:15" x14ac:dyDescent="0.3">
      <c r="O243" s="49"/>
    </row>
    <row r="244" spans="15:15" x14ac:dyDescent="0.3">
      <c r="O244" s="49"/>
    </row>
    <row r="245" spans="15:15" x14ac:dyDescent="0.3">
      <c r="O245" s="49"/>
    </row>
    <row r="246" spans="15:15" x14ac:dyDescent="0.3">
      <c r="O246" s="49"/>
    </row>
    <row r="247" spans="15:15" x14ac:dyDescent="0.3">
      <c r="O247" s="49"/>
    </row>
    <row r="248" spans="15:15" x14ac:dyDescent="0.3">
      <c r="O248" s="49"/>
    </row>
    <row r="249" spans="15:15" x14ac:dyDescent="0.3">
      <c r="O249" s="49"/>
    </row>
    <row r="250" spans="15:15" x14ac:dyDescent="0.3">
      <c r="O250" s="49"/>
    </row>
    <row r="251" spans="15:15" x14ac:dyDescent="0.3">
      <c r="O251" s="49"/>
    </row>
    <row r="252" spans="15:15" x14ac:dyDescent="0.3">
      <c r="O252" s="49"/>
    </row>
    <row r="253" spans="15:15" x14ac:dyDescent="0.3">
      <c r="O253" s="49"/>
    </row>
    <row r="254" spans="15:15" x14ac:dyDescent="0.3">
      <c r="O254" s="49"/>
    </row>
    <row r="255" spans="15:15" x14ac:dyDescent="0.3">
      <c r="O255" s="49"/>
    </row>
    <row r="256" spans="15:15" x14ac:dyDescent="0.3">
      <c r="O256" s="49"/>
    </row>
    <row r="257" spans="15:15" x14ac:dyDescent="0.3">
      <c r="O257" s="49"/>
    </row>
    <row r="258" spans="15:15" x14ac:dyDescent="0.3">
      <c r="O258" s="49"/>
    </row>
    <row r="259" spans="15:15" x14ac:dyDescent="0.3">
      <c r="O259" s="49"/>
    </row>
    <row r="260" spans="15:15" x14ac:dyDescent="0.3">
      <c r="O260" s="49"/>
    </row>
    <row r="261" spans="15:15" x14ac:dyDescent="0.3">
      <c r="O261" s="49"/>
    </row>
    <row r="262" spans="15:15" x14ac:dyDescent="0.3">
      <c r="O262" s="49"/>
    </row>
    <row r="263" spans="15:15" x14ac:dyDescent="0.3">
      <c r="O263" s="49"/>
    </row>
    <row r="264" spans="15:15" x14ac:dyDescent="0.3">
      <c r="O264" s="49"/>
    </row>
    <row r="265" spans="15:15" x14ac:dyDescent="0.3">
      <c r="O265" s="49"/>
    </row>
    <row r="266" spans="15:15" x14ac:dyDescent="0.3">
      <c r="O266" s="49"/>
    </row>
    <row r="267" spans="15:15" x14ac:dyDescent="0.3">
      <c r="O267" s="49"/>
    </row>
    <row r="268" spans="15:15" x14ac:dyDescent="0.3">
      <c r="O268" s="49"/>
    </row>
    <row r="269" spans="15:15" x14ac:dyDescent="0.3">
      <c r="O269" s="49"/>
    </row>
    <row r="270" spans="15:15" x14ac:dyDescent="0.3">
      <c r="O270" s="49"/>
    </row>
    <row r="271" spans="15:15" x14ac:dyDescent="0.3">
      <c r="O271" s="49"/>
    </row>
    <row r="272" spans="15:15" x14ac:dyDescent="0.3">
      <c r="O272" s="49"/>
    </row>
    <row r="273" spans="15:15" x14ac:dyDescent="0.3">
      <c r="O273" s="49"/>
    </row>
    <row r="274" spans="15:15" x14ac:dyDescent="0.3">
      <c r="O274" s="49"/>
    </row>
    <row r="275" spans="15:15" x14ac:dyDescent="0.3">
      <c r="O275" s="49"/>
    </row>
    <row r="276" spans="15:15" x14ac:dyDescent="0.3">
      <c r="O276" s="49"/>
    </row>
    <row r="277" spans="15:15" x14ac:dyDescent="0.3">
      <c r="O277" s="49"/>
    </row>
    <row r="278" spans="15:15" x14ac:dyDescent="0.3">
      <c r="O278" s="49"/>
    </row>
    <row r="279" spans="15:15" x14ac:dyDescent="0.3">
      <c r="O279" s="49"/>
    </row>
    <row r="280" spans="15:15" x14ac:dyDescent="0.3">
      <c r="O280" s="49"/>
    </row>
    <row r="281" spans="15:15" x14ac:dyDescent="0.3">
      <c r="O281" s="49"/>
    </row>
    <row r="282" spans="15:15" x14ac:dyDescent="0.3">
      <c r="O282" s="49"/>
    </row>
    <row r="283" spans="15:15" x14ac:dyDescent="0.3">
      <c r="O283" s="49"/>
    </row>
    <row r="284" spans="15:15" x14ac:dyDescent="0.3">
      <c r="O284" s="49"/>
    </row>
    <row r="285" spans="15:15" x14ac:dyDescent="0.3">
      <c r="O285" s="49"/>
    </row>
    <row r="286" spans="15:15" x14ac:dyDescent="0.3">
      <c r="O286" s="49"/>
    </row>
    <row r="287" spans="15:15" x14ac:dyDescent="0.3">
      <c r="O287" s="49"/>
    </row>
    <row r="288" spans="15:15" x14ac:dyDescent="0.3">
      <c r="O288" s="49"/>
    </row>
    <row r="289" spans="15:15" x14ac:dyDescent="0.3">
      <c r="O289" s="49"/>
    </row>
    <row r="290" spans="15:15" x14ac:dyDescent="0.3">
      <c r="O290" s="49"/>
    </row>
    <row r="291" spans="15:15" x14ac:dyDescent="0.3">
      <c r="O291" s="49"/>
    </row>
    <row r="292" spans="15:15" x14ac:dyDescent="0.3">
      <c r="O292" s="49"/>
    </row>
    <row r="293" spans="15:15" x14ac:dyDescent="0.3">
      <c r="O293" s="49"/>
    </row>
    <row r="294" spans="15:15" x14ac:dyDescent="0.3">
      <c r="O294" s="49"/>
    </row>
    <row r="295" spans="15:15" x14ac:dyDescent="0.3">
      <c r="O295" s="49"/>
    </row>
    <row r="296" spans="15:15" x14ac:dyDescent="0.3">
      <c r="O296" s="49"/>
    </row>
    <row r="297" spans="15:15" x14ac:dyDescent="0.3">
      <c r="O297" s="49"/>
    </row>
    <row r="298" spans="15:15" x14ac:dyDescent="0.3">
      <c r="O298" s="49"/>
    </row>
    <row r="299" spans="15:15" x14ac:dyDescent="0.3">
      <c r="O299" s="49"/>
    </row>
    <row r="300" spans="15:15" x14ac:dyDescent="0.3">
      <c r="O300" s="48"/>
    </row>
    <row r="301" spans="15:15" x14ac:dyDescent="0.3">
      <c r="O301" s="48"/>
    </row>
    <row r="302" spans="15:15" x14ac:dyDescent="0.3">
      <c r="O302" s="48"/>
    </row>
    <row r="303" spans="15:15" x14ac:dyDescent="0.3">
      <c r="O303" s="48"/>
    </row>
    <row r="304" spans="15:15" x14ac:dyDescent="0.3">
      <c r="O304" s="48"/>
    </row>
    <row r="305" spans="15:15" x14ac:dyDescent="0.3">
      <c r="O305" s="48"/>
    </row>
    <row r="306" spans="15:15" x14ac:dyDescent="0.3">
      <c r="O306" s="48"/>
    </row>
    <row r="307" spans="15:15" x14ac:dyDescent="0.3">
      <c r="O307" s="48"/>
    </row>
    <row r="308" spans="15:15" x14ac:dyDescent="0.3">
      <c r="O308" s="48"/>
    </row>
    <row r="309" spans="15:15" x14ac:dyDescent="0.3">
      <c r="O309" s="48"/>
    </row>
    <row r="310" spans="15:15" x14ac:dyDescent="0.3">
      <c r="O310" s="48"/>
    </row>
    <row r="311" spans="15:15" x14ac:dyDescent="0.3">
      <c r="O311" s="48"/>
    </row>
    <row r="312" spans="15:15" x14ac:dyDescent="0.3">
      <c r="O312" s="48"/>
    </row>
    <row r="313" spans="15:15" x14ac:dyDescent="0.3">
      <c r="O313" s="48"/>
    </row>
    <row r="314" spans="15:15" x14ac:dyDescent="0.3">
      <c r="O314" s="48"/>
    </row>
    <row r="315" spans="15:15" x14ac:dyDescent="0.3">
      <c r="O315" s="48"/>
    </row>
    <row r="316" spans="15:15" x14ac:dyDescent="0.3">
      <c r="O316" s="48"/>
    </row>
    <row r="317" spans="15:15" x14ac:dyDescent="0.3">
      <c r="O317" s="48"/>
    </row>
    <row r="318" spans="15:15" x14ac:dyDescent="0.3">
      <c r="O318" s="48"/>
    </row>
    <row r="319" spans="15:15" x14ac:dyDescent="0.3">
      <c r="O319" s="48"/>
    </row>
    <row r="320" spans="15:15" x14ac:dyDescent="0.3">
      <c r="O320" s="48"/>
    </row>
    <row r="321" spans="15:15" x14ac:dyDescent="0.3">
      <c r="O321" s="48"/>
    </row>
    <row r="322" spans="15:15" x14ac:dyDescent="0.3">
      <c r="O322" s="48"/>
    </row>
    <row r="323" spans="15:15" x14ac:dyDescent="0.3">
      <c r="O323" s="48"/>
    </row>
    <row r="324" spans="15:15" x14ac:dyDescent="0.3">
      <c r="O324" s="48"/>
    </row>
    <row r="325" spans="15:15" x14ac:dyDescent="0.3">
      <c r="O325" s="48"/>
    </row>
    <row r="326" spans="15:15" x14ac:dyDescent="0.3">
      <c r="O326" s="48"/>
    </row>
    <row r="327" spans="15:15" x14ac:dyDescent="0.3">
      <c r="O327" s="48"/>
    </row>
    <row r="328" spans="15:15" x14ac:dyDescent="0.3">
      <c r="O328" s="48"/>
    </row>
    <row r="329" spans="15:15" x14ac:dyDescent="0.3">
      <c r="O329" s="48"/>
    </row>
    <row r="330" spans="15:15" x14ac:dyDescent="0.3">
      <c r="O330" s="48"/>
    </row>
    <row r="331" spans="15:15" x14ac:dyDescent="0.3">
      <c r="O331" s="48"/>
    </row>
    <row r="332" spans="15:15" x14ac:dyDescent="0.3">
      <c r="O332" s="48"/>
    </row>
    <row r="333" spans="15:15" x14ac:dyDescent="0.3">
      <c r="O333" s="48"/>
    </row>
    <row r="334" spans="15:15" x14ac:dyDescent="0.3">
      <c r="O334" s="48"/>
    </row>
    <row r="335" spans="15:15" x14ac:dyDescent="0.3">
      <c r="O335" s="48"/>
    </row>
    <row r="336" spans="15:15" x14ac:dyDescent="0.3">
      <c r="O336" s="48"/>
    </row>
    <row r="337" spans="15:15" x14ac:dyDescent="0.3">
      <c r="O337" s="48"/>
    </row>
    <row r="338" spans="15:15" x14ac:dyDescent="0.3">
      <c r="O338" s="48"/>
    </row>
    <row r="339" spans="15:15" x14ac:dyDescent="0.3">
      <c r="O339" s="48"/>
    </row>
    <row r="340" spans="15:15" x14ac:dyDescent="0.3">
      <c r="O340" s="48"/>
    </row>
    <row r="341" spans="15:15" x14ac:dyDescent="0.3">
      <c r="O341" s="48"/>
    </row>
    <row r="342" spans="15:15" x14ac:dyDescent="0.3">
      <c r="O342" s="48"/>
    </row>
    <row r="343" spans="15:15" x14ac:dyDescent="0.3">
      <c r="O343" s="48"/>
    </row>
    <row r="344" spans="15:15" x14ac:dyDescent="0.3">
      <c r="O344" s="48"/>
    </row>
    <row r="345" spans="15:15" x14ac:dyDescent="0.3">
      <c r="O345" s="48"/>
    </row>
    <row r="346" spans="15:15" x14ac:dyDescent="0.3">
      <c r="O346" s="48"/>
    </row>
    <row r="347" spans="15:15" x14ac:dyDescent="0.3">
      <c r="O347" s="48"/>
    </row>
    <row r="348" spans="15:15" x14ac:dyDescent="0.3">
      <c r="O348" s="48"/>
    </row>
    <row r="349" spans="15:15" x14ac:dyDescent="0.3">
      <c r="O349" s="48"/>
    </row>
    <row r="350" spans="15:15" x14ac:dyDescent="0.3">
      <c r="O350" s="48"/>
    </row>
    <row r="351" spans="15:15" x14ac:dyDescent="0.3">
      <c r="O351" s="48"/>
    </row>
    <row r="352" spans="15:15" x14ac:dyDescent="0.3">
      <c r="O352" s="48"/>
    </row>
    <row r="353" spans="15:15" x14ac:dyDescent="0.3">
      <c r="O353" s="48"/>
    </row>
    <row r="354" spans="15:15" x14ac:dyDescent="0.3">
      <c r="O354" s="48"/>
    </row>
    <row r="355" spans="15:15" x14ac:dyDescent="0.3">
      <c r="O355" s="48"/>
    </row>
    <row r="356" spans="15:15" x14ac:dyDescent="0.3">
      <c r="O356" s="48"/>
    </row>
    <row r="357" spans="15:15" x14ac:dyDescent="0.3">
      <c r="O357" s="48"/>
    </row>
    <row r="358" spans="15:15" x14ac:dyDescent="0.3">
      <c r="O358" s="48"/>
    </row>
    <row r="359" spans="15:15" x14ac:dyDescent="0.3">
      <c r="O359" s="48"/>
    </row>
    <row r="360" spans="15:15" x14ac:dyDescent="0.3">
      <c r="O360" s="48"/>
    </row>
    <row r="361" spans="15:15" x14ac:dyDescent="0.3">
      <c r="O361" s="48"/>
    </row>
    <row r="362" spans="15:15" x14ac:dyDescent="0.3">
      <c r="O362" s="48"/>
    </row>
    <row r="363" spans="15:15" x14ac:dyDescent="0.3">
      <c r="O363" s="48"/>
    </row>
    <row r="364" spans="15:15" x14ac:dyDescent="0.3">
      <c r="O364" s="48"/>
    </row>
    <row r="365" spans="15:15" x14ac:dyDescent="0.3">
      <c r="O365" s="48"/>
    </row>
    <row r="366" spans="15:15" x14ac:dyDescent="0.3">
      <c r="O366" s="48"/>
    </row>
    <row r="367" spans="15:15" x14ac:dyDescent="0.3">
      <c r="O367" s="48"/>
    </row>
    <row r="368" spans="15:15" x14ac:dyDescent="0.3">
      <c r="O368" s="48"/>
    </row>
    <row r="369" spans="15:15" x14ac:dyDescent="0.3">
      <c r="O369" s="48"/>
    </row>
    <row r="370" spans="15:15" x14ac:dyDescent="0.3">
      <c r="O370" s="48"/>
    </row>
    <row r="371" spans="15:15" x14ac:dyDescent="0.3">
      <c r="O371" s="48"/>
    </row>
    <row r="372" spans="15:15" x14ac:dyDescent="0.3">
      <c r="O372" s="48"/>
    </row>
    <row r="373" spans="15:15" x14ac:dyDescent="0.3">
      <c r="O373" s="48"/>
    </row>
    <row r="374" spans="15:15" x14ac:dyDescent="0.3">
      <c r="O374" s="48"/>
    </row>
    <row r="375" spans="15:15" x14ac:dyDescent="0.3">
      <c r="O375" s="48"/>
    </row>
    <row r="376" spans="15:15" x14ac:dyDescent="0.3">
      <c r="O376" s="48"/>
    </row>
    <row r="377" spans="15:15" x14ac:dyDescent="0.3">
      <c r="O377" s="48"/>
    </row>
    <row r="378" spans="15:15" x14ac:dyDescent="0.3">
      <c r="O378" s="48"/>
    </row>
    <row r="379" spans="15:15" x14ac:dyDescent="0.3">
      <c r="O379" s="48"/>
    </row>
    <row r="380" spans="15:15" x14ac:dyDescent="0.3">
      <c r="O380" s="48"/>
    </row>
    <row r="381" spans="15:15" x14ac:dyDescent="0.3">
      <c r="O381" s="48"/>
    </row>
    <row r="382" spans="15:15" x14ac:dyDescent="0.3">
      <c r="O382" s="48"/>
    </row>
    <row r="383" spans="15:15" x14ac:dyDescent="0.3">
      <c r="O383" s="48"/>
    </row>
    <row r="384" spans="15:15" x14ac:dyDescent="0.3">
      <c r="O384" s="48"/>
    </row>
    <row r="385" spans="15:15" x14ac:dyDescent="0.3">
      <c r="O385" s="48"/>
    </row>
    <row r="386" spans="15:15" x14ac:dyDescent="0.3">
      <c r="O386" s="48"/>
    </row>
    <row r="387" spans="15:15" x14ac:dyDescent="0.3">
      <c r="O387" s="48"/>
    </row>
    <row r="388" spans="15:15" x14ac:dyDescent="0.3">
      <c r="O388" s="48"/>
    </row>
    <row r="389" spans="15:15" x14ac:dyDescent="0.3">
      <c r="O389" s="48"/>
    </row>
    <row r="390" spans="15:15" x14ac:dyDescent="0.3">
      <c r="O390" s="48"/>
    </row>
    <row r="391" spans="15:15" x14ac:dyDescent="0.3">
      <c r="O391" s="48"/>
    </row>
    <row r="392" spans="15:15" x14ac:dyDescent="0.3">
      <c r="O392" s="48"/>
    </row>
    <row r="393" spans="15:15" x14ac:dyDescent="0.3">
      <c r="O393" s="48"/>
    </row>
    <row r="394" spans="15:15" x14ac:dyDescent="0.3">
      <c r="O394" s="48"/>
    </row>
    <row r="395" spans="15:15" x14ac:dyDescent="0.3">
      <c r="O395" s="48"/>
    </row>
    <row r="396" spans="15:15" x14ac:dyDescent="0.3">
      <c r="O396" s="48"/>
    </row>
    <row r="397" spans="15:15" x14ac:dyDescent="0.3">
      <c r="O397" s="48"/>
    </row>
    <row r="398" spans="15:15" x14ac:dyDescent="0.3">
      <c r="O398" s="48"/>
    </row>
    <row r="399" spans="15:15" x14ac:dyDescent="0.3">
      <c r="O399" s="48"/>
    </row>
    <row r="400" spans="15:15" x14ac:dyDescent="0.3">
      <c r="O400" s="48"/>
    </row>
    <row r="401" spans="15:15" x14ac:dyDescent="0.3">
      <c r="O401" s="48"/>
    </row>
    <row r="402" spans="15:15" x14ac:dyDescent="0.3">
      <c r="O402" s="48"/>
    </row>
    <row r="403" spans="15:15" x14ac:dyDescent="0.3">
      <c r="O403" s="48"/>
    </row>
    <row r="404" spans="15:15" x14ac:dyDescent="0.3">
      <c r="O404" s="48"/>
    </row>
    <row r="405" spans="15:15" x14ac:dyDescent="0.3">
      <c r="O405" s="48"/>
    </row>
    <row r="406" spans="15:15" x14ac:dyDescent="0.3">
      <c r="O406" s="48"/>
    </row>
    <row r="407" spans="15:15" x14ac:dyDescent="0.3">
      <c r="O407" s="48"/>
    </row>
    <row r="408" spans="15:15" x14ac:dyDescent="0.3">
      <c r="O408" s="48"/>
    </row>
    <row r="409" spans="15:15" x14ac:dyDescent="0.3">
      <c r="O409" s="48"/>
    </row>
    <row r="410" spans="15:15" x14ac:dyDescent="0.3">
      <c r="O410" s="48"/>
    </row>
    <row r="411" spans="15:15" x14ac:dyDescent="0.3">
      <c r="O411" s="48"/>
    </row>
    <row r="412" spans="15:15" x14ac:dyDescent="0.3">
      <c r="O412" s="48"/>
    </row>
    <row r="413" spans="15:15" x14ac:dyDescent="0.3">
      <c r="O413" s="48"/>
    </row>
    <row r="414" spans="15:15" x14ac:dyDescent="0.3">
      <c r="O414" s="48"/>
    </row>
    <row r="415" spans="15:15" x14ac:dyDescent="0.3">
      <c r="O415" s="48"/>
    </row>
    <row r="416" spans="15:15" x14ac:dyDescent="0.3">
      <c r="O416" s="48"/>
    </row>
    <row r="417" spans="15:15" x14ac:dyDescent="0.3">
      <c r="O417" s="48"/>
    </row>
    <row r="418" spans="15:15" x14ac:dyDescent="0.3">
      <c r="O418" s="48"/>
    </row>
    <row r="419" spans="15:15" x14ac:dyDescent="0.3">
      <c r="O419" s="48"/>
    </row>
    <row r="420" spans="15:15" x14ac:dyDescent="0.3">
      <c r="O420" s="48"/>
    </row>
    <row r="421" spans="15:15" x14ac:dyDescent="0.3">
      <c r="O421" s="48"/>
    </row>
    <row r="422" spans="15:15" x14ac:dyDescent="0.3">
      <c r="O422" s="48"/>
    </row>
    <row r="423" spans="15:15" x14ac:dyDescent="0.3">
      <c r="O423" s="48"/>
    </row>
    <row r="424" spans="15:15" x14ac:dyDescent="0.3">
      <c r="O424" s="48"/>
    </row>
    <row r="425" spans="15:15" x14ac:dyDescent="0.3">
      <c r="O425" s="48"/>
    </row>
    <row r="426" spans="15:15" x14ac:dyDescent="0.3">
      <c r="O426" s="48"/>
    </row>
    <row r="427" spans="15:15" x14ac:dyDescent="0.3">
      <c r="O427" s="48"/>
    </row>
    <row r="428" spans="15:15" x14ac:dyDescent="0.3">
      <c r="O428" s="48"/>
    </row>
    <row r="429" spans="15:15" x14ac:dyDescent="0.3">
      <c r="O429" s="48"/>
    </row>
    <row r="430" spans="15:15" x14ac:dyDescent="0.3">
      <c r="O430" s="48"/>
    </row>
    <row r="431" spans="15:15" x14ac:dyDescent="0.3">
      <c r="O431" s="48"/>
    </row>
    <row r="432" spans="15:15" x14ac:dyDescent="0.3">
      <c r="O432" s="48"/>
    </row>
    <row r="433" spans="15:15" x14ac:dyDescent="0.3">
      <c r="O433" s="48"/>
    </row>
    <row r="434" spans="15:15" x14ac:dyDescent="0.3">
      <c r="O434" s="48"/>
    </row>
    <row r="435" spans="15:15" x14ac:dyDescent="0.3">
      <c r="O435" s="48"/>
    </row>
    <row r="436" spans="15:15" x14ac:dyDescent="0.3">
      <c r="O436" s="48"/>
    </row>
    <row r="437" spans="15:15" x14ac:dyDescent="0.3">
      <c r="O437" s="48"/>
    </row>
    <row r="438" spans="15:15" x14ac:dyDescent="0.3">
      <c r="O438" s="48"/>
    </row>
    <row r="439" spans="15:15" x14ac:dyDescent="0.3">
      <c r="O439" s="48"/>
    </row>
    <row r="440" spans="15:15" x14ac:dyDescent="0.3">
      <c r="O440" s="48"/>
    </row>
    <row r="441" spans="15:15" x14ac:dyDescent="0.3">
      <c r="O441" s="48"/>
    </row>
    <row r="442" spans="15:15" x14ac:dyDescent="0.3">
      <c r="O442" s="48"/>
    </row>
    <row r="443" spans="15:15" x14ac:dyDescent="0.3">
      <c r="O443" s="48"/>
    </row>
    <row r="444" spans="15:15" x14ac:dyDescent="0.3">
      <c r="O444" s="48"/>
    </row>
    <row r="445" spans="15:15" x14ac:dyDescent="0.3">
      <c r="O445" s="48"/>
    </row>
    <row r="446" spans="15:15" x14ac:dyDescent="0.3">
      <c r="O446" s="48"/>
    </row>
    <row r="447" spans="15:15" x14ac:dyDescent="0.3">
      <c r="O447" s="48"/>
    </row>
    <row r="448" spans="15:15" x14ac:dyDescent="0.3">
      <c r="O448" s="48"/>
    </row>
    <row r="449" spans="15:15" x14ac:dyDescent="0.3">
      <c r="O449" s="48"/>
    </row>
    <row r="450" spans="15:15" x14ac:dyDescent="0.3">
      <c r="O450" s="48"/>
    </row>
    <row r="451" spans="15:15" x14ac:dyDescent="0.3">
      <c r="O451" s="48"/>
    </row>
    <row r="452" spans="15:15" x14ac:dyDescent="0.3">
      <c r="O452" s="48"/>
    </row>
    <row r="453" spans="15:15" x14ac:dyDescent="0.3">
      <c r="O453" s="48"/>
    </row>
    <row r="454" spans="15:15" x14ac:dyDescent="0.3">
      <c r="O454" s="48"/>
    </row>
    <row r="455" spans="15:15" x14ac:dyDescent="0.3">
      <c r="O455" s="48"/>
    </row>
    <row r="456" spans="15:15" x14ac:dyDescent="0.3">
      <c r="O456" s="48"/>
    </row>
    <row r="457" spans="15:15" x14ac:dyDescent="0.3">
      <c r="O457" s="48"/>
    </row>
    <row r="458" spans="15:15" x14ac:dyDescent="0.3">
      <c r="O458" s="48"/>
    </row>
    <row r="459" spans="15:15" x14ac:dyDescent="0.3">
      <c r="O459" s="48"/>
    </row>
    <row r="460" spans="15:15" x14ac:dyDescent="0.3">
      <c r="O460" s="48"/>
    </row>
    <row r="461" spans="15:15" x14ac:dyDescent="0.3">
      <c r="O461" s="48"/>
    </row>
    <row r="462" spans="15:15" x14ac:dyDescent="0.3">
      <c r="O462" s="48"/>
    </row>
    <row r="463" spans="15:15" x14ac:dyDescent="0.3">
      <c r="O463" s="48"/>
    </row>
    <row r="464" spans="15:15" x14ac:dyDescent="0.3">
      <c r="O464" s="48"/>
    </row>
    <row r="465" spans="15:15" x14ac:dyDescent="0.3">
      <c r="O465" s="48"/>
    </row>
    <row r="466" spans="15:15" x14ac:dyDescent="0.3">
      <c r="O466" s="48"/>
    </row>
    <row r="467" spans="15:15" x14ac:dyDescent="0.3">
      <c r="O467" s="48"/>
    </row>
    <row r="468" spans="15:15" x14ac:dyDescent="0.3">
      <c r="O468" s="48"/>
    </row>
    <row r="469" spans="15:15" x14ac:dyDescent="0.3">
      <c r="O469" s="48"/>
    </row>
    <row r="470" spans="15:15" x14ac:dyDescent="0.3">
      <c r="O470" s="48"/>
    </row>
    <row r="471" spans="15:15" x14ac:dyDescent="0.3">
      <c r="O471" s="48"/>
    </row>
    <row r="472" spans="15:15" x14ac:dyDescent="0.3">
      <c r="O472" s="48"/>
    </row>
    <row r="473" spans="15:15" x14ac:dyDescent="0.3">
      <c r="O473" s="48"/>
    </row>
    <row r="474" spans="15:15" x14ac:dyDescent="0.3">
      <c r="O474" s="48"/>
    </row>
    <row r="475" spans="15:15" x14ac:dyDescent="0.3">
      <c r="O475" s="48"/>
    </row>
    <row r="476" spans="15:15" x14ac:dyDescent="0.3">
      <c r="O476" s="48"/>
    </row>
    <row r="477" spans="15:15" x14ac:dyDescent="0.3">
      <c r="O477" s="48"/>
    </row>
    <row r="478" spans="15:15" x14ac:dyDescent="0.3">
      <c r="O478" s="48"/>
    </row>
    <row r="479" spans="15:15" x14ac:dyDescent="0.3">
      <c r="O479" s="48"/>
    </row>
    <row r="480" spans="15:15" x14ac:dyDescent="0.3">
      <c r="O480" s="48"/>
    </row>
    <row r="481" spans="15:15" x14ac:dyDescent="0.3">
      <c r="O481" s="48"/>
    </row>
    <row r="482" spans="15:15" x14ac:dyDescent="0.3">
      <c r="O482" s="48"/>
    </row>
    <row r="483" spans="15:15" x14ac:dyDescent="0.3">
      <c r="O483" s="48"/>
    </row>
    <row r="484" spans="15:15" x14ac:dyDescent="0.3">
      <c r="O484" s="48"/>
    </row>
    <row r="485" spans="15:15" x14ac:dyDescent="0.3">
      <c r="O485" s="48"/>
    </row>
    <row r="486" spans="15:15" x14ac:dyDescent="0.3">
      <c r="O486" s="48"/>
    </row>
    <row r="487" spans="15:15" x14ac:dyDescent="0.3">
      <c r="O487" s="48"/>
    </row>
    <row r="488" spans="15:15" x14ac:dyDescent="0.3">
      <c r="O488" s="48"/>
    </row>
    <row r="489" spans="15:15" x14ac:dyDescent="0.3">
      <c r="O489" s="48"/>
    </row>
    <row r="490" spans="15:15" x14ac:dyDescent="0.3">
      <c r="O490" s="48"/>
    </row>
    <row r="491" spans="15:15" x14ac:dyDescent="0.3">
      <c r="O491" s="48"/>
    </row>
    <row r="492" spans="15:15" x14ac:dyDescent="0.3">
      <c r="O492" s="48"/>
    </row>
    <row r="493" spans="15:15" x14ac:dyDescent="0.3">
      <c r="O493" s="48"/>
    </row>
    <row r="494" spans="15:15" x14ac:dyDescent="0.3">
      <c r="O494" s="48"/>
    </row>
    <row r="495" spans="15:15" x14ac:dyDescent="0.3">
      <c r="O495" s="48"/>
    </row>
    <row r="496" spans="15:15" x14ac:dyDescent="0.3">
      <c r="O496" s="48"/>
    </row>
    <row r="497" spans="15:15" x14ac:dyDescent="0.3">
      <c r="O497" s="48"/>
    </row>
    <row r="498" spans="15:15" x14ac:dyDescent="0.3">
      <c r="O498" s="48"/>
    </row>
    <row r="499" spans="15:15" x14ac:dyDescent="0.3">
      <c r="O499" s="48"/>
    </row>
    <row r="500" spans="15:15" x14ac:dyDescent="0.3">
      <c r="O500" s="48"/>
    </row>
    <row r="501" spans="15:15" x14ac:dyDescent="0.3">
      <c r="O501" s="48"/>
    </row>
    <row r="502" spans="15:15" x14ac:dyDescent="0.3">
      <c r="O502" s="48"/>
    </row>
    <row r="503" spans="15:15" x14ac:dyDescent="0.3">
      <c r="O503" s="48"/>
    </row>
    <row r="504" spans="15:15" x14ac:dyDescent="0.3">
      <c r="O504" s="48"/>
    </row>
    <row r="505" spans="15:15" x14ac:dyDescent="0.3">
      <c r="O505" s="48"/>
    </row>
    <row r="506" spans="15:15" x14ac:dyDescent="0.3">
      <c r="O506" s="48"/>
    </row>
    <row r="507" spans="15:15" x14ac:dyDescent="0.3">
      <c r="O507" s="48"/>
    </row>
    <row r="508" spans="15:15" x14ac:dyDescent="0.3">
      <c r="O508" s="48"/>
    </row>
    <row r="509" spans="15:15" x14ac:dyDescent="0.3">
      <c r="O509" s="48"/>
    </row>
    <row r="510" spans="15:15" x14ac:dyDescent="0.3">
      <c r="O510" s="48"/>
    </row>
    <row r="511" spans="15:15" x14ac:dyDescent="0.3">
      <c r="O511" s="48"/>
    </row>
    <row r="512" spans="15:15" x14ac:dyDescent="0.3">
      <c r="O512" s="48"/>
    </row>
    <row r="513" spans="15:15" x14ac:dyDescent="0.3">
      <c r="O513" s="48"/>
    </row>
    <row r="514" spans="15:15" x14ac:dyDescent="0.3">
      <c r="O514" s="48"/>
    </row>
    <row r="515" spans="15:15" x14ac:dyDescent="0.3">
      <c r="O515" s="48"/>
    </row>
    <row r="516" spans="15:15" x14ac:dyDescent="0.3">
      <c r="O516" s="48"/>
    </row>
    <row r="517" spans="15:15" x14ac:dyDescent="0.3">
      <c r="O517" s="48"/>
    </row>
    <row r="518" spans="15:15" x14ac:dyDescent="0.3">
      <c r="O518" s="48"/>
    </row>
    <row r="519" spans="15:15" x14ac:dyDescent="0.3">
      <c r="O519" s="48"/>
    </row>
    <row r="520" spans="15:15" x14ac:dyDescent="0.3">
      <c r="O520" s="48"/>
    </row>
    <row r="521" spans="15:15" x14ac:dyDescent="0.3">
      <c r="O521" s="48"/>
    </row>
    <row r="522" spans="15:15" x14ac:dyDescent="0.3">
      <c r="O522" s="48"/>
    </row>
    <row r="523" spans="15:15" x14ac:dyDescent="0.3">
      <c r="O523" s="48"/>
    </row>
    <row r="524" spans="15:15" x14ac:dyDescent="0.3">
      <c r="O524" s="48"/>
    </row>
    <row r="525" spans="15:15" x14ac:dyDescent="0.3">
      <c r="O525" s="48"/>
    </row>
    <row r="526" spans="15:15" x14ac:dyDescent="0.3">
      <c r="O526" s="48"/>
    </row>
    <row r="527" spans="15:15" x14ac:dyDescent="0.3">
      <c r="O527" s="48"/>
    </row>
    <row r="528" spans="15:15" x14ac:dyDescent="0.3">
      <c r="O528" s="48"/>
    </row>
    <row r="529" spans="15:15" x14ac:dyDescent="0.3">
      <c r="O529" s="48"/>
    </row>
    <row r="530" spans="15:15" x14ac:dyDescent="0.3">
      <c r="O530" s="48"/>
    </row>
    <row r="531" spans="15:15" x14ac:dyDescent="0.3">
      <c r="O531" s="48"/>
    </row>
    <row r="532" spans="15:15" x14ac:dyDescent="0.3">
      <c r="O532" s="48"/>
    </row>
    <row r="533" spans="15:15" x14ac:dyDescent="0.3">
      <c r="O533" s="48"/>
    </row>
    <row r="534" spans="15:15" x14ac:dyDescent="0.3">
      <c r="O534" s="48"/>
    </row>
    <row r="535" spans="15:15" x14ac:dyDescent="0.3">
      <c r="O535" s="48"/>
    </row>
    <row r="536" spans="15:15" x14ac:dyDescent="0.3">
      <c r="O536" s="48"/>
    </row>
    <row r="537" spans="15:15" x14ac:dyDescent="0.3">
      <c r="O537" s="48"/>
    </row>
    <row r="538" spans="15:15" x14ac:dyDescent="0.3">
      <c r="O538" s="48"/>
    </row>
    <row r="539" spans="15:15" x14ac:dyDescent="0.3">
      <c r="O539" s="48"/>
    </row>
    <row r="540" spans="15:15" x14ac:dyDescent="0.3">
      <c r="O540" s="48"/>
    </row>
    <row r="541" spans="15:15" x14ac:dyDescent="0.3">
      <c r="O541" s="48"/>
    </row>
    <row r="542" spans="15:15" x14ac:dyDescent="0.3">
      <c r="O542" s="48"/>
    </row>
    <row r="543" spans="15:15" x14ac:dyDescent="0.3">
      <c r="O543" s="48"/>
    </row>
    <row r="544" spans="15:15" x14ac:dyDescent="0.3">
      <c r="O544" s="48"/>
    </row>
    <row r="545" spans="15:15" x14ac:dyDescent="0.3">
      <c r="O545" s="48"/>
    </row>
    <row r="546" spans="15:15" x14ac:dyDescent="0.3">
      <c r="O546" s="48"/>
    </row>
    <row r="547" spans="15:15" x14ac:dyDescent="0.3">
      <c r="O547" s="48"/>
    </row>
    <row r="548" spans="15:15" x14ac:dyDescent="0.3">
      <c r="O548" s="48"/>
    </row>
    <row r="549" spans="15:15" x14ac:dyDescent="0.3">
      <c r="O549" s="48"/>
    </row>
    <row r="550" spans="15:15" x14ac:dyDescent="0.3">
      <c r="O550" s="48"/>
    </row>
    <row r="551" spans="15:15" x14ac:dyDescent="0.3">
      <c r="O551" s="48"/>
    </row>
    <row r="552" spans="15:15" x14ac:dyDescent="0.3">
      <c r="O552" s="48"/>
    </row>
    <row r="553" spans="15:15" x14ac:dyDescent="0.3">
      <c r="O553" s="48"/>
    </row>
    <row r="554" spans="15:15" x14ac:dyDescent="0.3">
      <c r="O554" s="48"/>
    </row>
    <row r="555" spans="15:15" x14ac:dyDescent="0.3">
      <c r="O555" s="48"/>
    </row>
    <row r="556" spans="15:15" x14ac:dyDescent="0.3">
      <c r="O556" s="48"/>
    </row>
    <row r="557" spans="15:15" x14ac:dyDescent="0.3">
      <c r="O557" s="48"/>
    </row>
    <row r="558" spans="15:15" x14ac:dyDescent="0.3">
      <c r="O558" s="48"/>
    </row>
    <row r="559" spans="15:15" x14ac:dyDescent="0.3">
      <c r="O559" s="48"/>
    </row>
    <row r="560" spans="15:15" x14ac:dyDescent="0.3">
      <c r="O560" s="48"/>
    </row>
    <row r="561" spans="15:15" x14ac:dyDescent="0.3">
      <c r="O561" s="48"/>
    </row>
    <row r="562" spans="15:15" x14ac:dyDescent="0.3">
      <c r="O562" s="48"/>
    </row>
    <row r="563" spans="15:15" x14ac:dyDescent="0.3">
      <c r="O563" s="48"/>
    </row>
    <row r="564" spans="15:15" x14ac:dyDescent="0.3">
      <c r="O564" s="48"/>
    </row>
    <row r="565" spans="15:15" x14ac:dyDescent="0.3">
      <c r="O565" s="48"/>
    </row>
    <row r="566" spans="15:15" x14ac:dyDescent="0.3">
      <c r="O566" s="48"/>
    </row>
    <row r="567" spans="15:15" x14ac:dyDescent="0.3">
      <c r="O567" s="48"/>
    </row>
    <row r="568" spans="15:15" x14ac:dyDescent="0.3">
      <c r="O568" s="48"/>
    </row>
    <row r="569" spans="15:15" x14ac:dyDescent="0.3">
      <c r="O569" s="48"/>
    </row>
    <row r="570" spans="15:15" x14ac:dyDescent="0.3">
      <c r="O570" s="48"/>
    </row>
    <row r="571" spans="15:15" x14ac:dyDescent="0.3">
      <c r="O571" s="48"/>
    </row>
    <row r="572" spans="15:15" x14ac:dyDescent="0.3">
      <c r="O572" s="48"/>
    </row>
    <row r="573" spans="15:15" x14ac:dyDescent="0.3">
      <c r="O573" s="48"/>
    </row>
    <row r="574" spans="15:15" x14ac:dyDescent="0.3">
      <c r="O574" s="48"/>
    </row>
    <row r="575" spans="15:15" x14ac:dyDescent="0.3">
      <c r="O575" s="48"/>
    </row>
    <row r="576" spans="15:15" x14ac:dyDescent="0.3">
      <c r="O576" s="48"/>
    </row>
    <row r="577" spans="15:15" x14ac:dyDescent="0.3">
      <c r="O577" s="48"/>
    </row>
    <row r="578" spans="15:15" x14ac:dyDescent="0.3">
      <c r="O578" s="48"/>
    </row>
    <row r="579" spans="15:15" x14ac:dyDescent="0.3">
      <c r="O579" s="48"/>
    </row>
    <row r="580" spans="15:15" x14ac:dyDescent="0.3">
      <c r="O580" s="48"/>
    </row>
    <row r="581" spans="15:15" x14ac:dyDescent="0.3">
      <c r="O581" s="48"/>
    </row>
    <row r="582" spans="15:15" x14ac:dyDescent="0.3">
      <c r="O582" s="48"/>
    </row>
    <row r="583" spans="15:15" x14ac:dyDescent="0.3">
      <c r="O583" s="48"/>
    </row>
    <row r="584" spans="15:15" x14ac:dyDescent="0.3">
      <c r="O584" s="48"/>
    </row>
    <row r="585" spans="15:15" x14ac:dyDescent="0.3">
      <c r="O585" s="48"/>
    </row>
    <row r="586" spans="15:15" x14ac:dyDescent="0.3">
      <c r="O586" s="48"/>
    </row>
    <row r="587" spans="15:15" x14ac:dyDescent="0.3">
      <c r="O587" s="48"/>
    </row>
    <row r="588" spans="15:15" x14ac:dyDescent="0.3">
      <c r="O588" s="48"/>
    </row>
    <row r="589" spans="15:15" x14ac:dyDescent="0.3">
      <c r="O589" s="48"/>
    </row>
    <row r="590" spans="15:15" x14ac:dyDescent="0.3">
      <c r="O590" s="48"/>
    </row>
    <row r="591" spans="15:15" x14ac:dyDescent="0.3">
      <c r="O591" s="48"/>
    </row>
    <row r="592" spans="15:15" x14ac:dyDescent="0.3">
      <c r="O592" s="48"/>
    </row>
    <row r="593" spans="15:15" x14ac:dyDescent="0.3">
      <c r="O593" s="48"/>
    </row>
    <row r="594" spans="15:15" x14ac:dyDescent="0.3">
      <c r="O594" s="48"/>
    </row>
    <row r="595" spans="15:15" x14ac:dyDescent="0.3">
      <c r="O595" s="48"/>
    </row>
    <row r="596" spans="15:15" x14ac:dyDescent="0.3">
      <c r="O596" s="48"/>
    </row>
    <row r="597" spans="15:15" x14ac:dyDescent="0.3">
      <c r="O597" s="48"/>
    </row>
    <row r="598" spans="15:15" x14ac:dyDescent="0.3">
      <c r="O598" s="48"/>
    </row>
    <row r="599" spans="15:15" x14ac:dyDescent="0.3">
      <c r="O599" s="48"/>
    </row>
    <row r="600" spans="15:15" x14ac:dyDescent="0.3">
      <c r="O600" s="48"/>
    </row>
    <row r="601" spans="15:15" x14ac:dyDescent="0.3">
      <c r="O601" s="48"/>
    </row>
    <row r="602" spans="15:15" x14ac:dyDescent="0.3">
      <c r="O602" s="48"/>
    </row>
    <row r="603" spans="15:15" x14ac:dyDescent="0.3">
      <c r="O603" s="48"/>
    </row>
    <row r="604" spans="15:15" x14ac:dyDescent="0.3">
      <c r="O604" s="48"/>
    </row>
    <row r="605" spans="15:15" x14ac:dyDescent="0.3">
      <c r="O605" s="48"/>
    </row>
    <row r="606" spans="15:15" x14ac:dyDescent="0.3">
      <c r="O606" s="48"/>
    </row>
    <row r="607" spans="15:15" x14ac:dyDescent="0.3">
      <c r="O607" s="48"/>
    </row>
    <row r="608" spans="15:15" x14ac:dyDescent="0.3">
      <c r="O608" s="48"/>
    </row>
    <row r="609" spans="15:15" x14ac:dyDescent="0.3">
      <c r="O609" s="48"/>
    </row>
    <row r="610" spans="15:15" x14ac:dyDescent="0.3">
      <c r="O610" s="48"/>
    </row>
    <row r="611" spans="15:15" x14ac:dyDescent="0.3">
      <c r="O611" s="48"/>
    </row>
    <row r="612" spans="15:15" x14ac:dyDescent="0.3">
      <c r="O612" s="48"/>
    </row>
    <row r="613" spans="15:15" x14ac:dyDescent="0.3">
      <c r="O613" s="48"/>
    </row>
    <row r="614" spans="15:15" x14ac:dyDescent="0.3">
      <c r="O614" s="48"/>
    </row>
    <row r="615" spans="15:15" x14ac:dyDescent="0.3">
      <c r="O615" s="48"/>
    </row>
    <row r="616" spans="15:15" x14ac:dyDescent="0.3">
      <c r="O616" s="48"/>
    </row>
    <row r="617" spans="15:15" x14ac:dyDescent="0.3">
      <c r="O617" s="48"/>
    </row>
    <row r="618" spans="15:15" x14ac:dyDescent="0.3">
      <c r="O618" s="48"/>
    </row>
    <row r="619" spans="15:15" x14ac:dyDescent="0.3">
      <c r="O619" s="48"/>
    </row>
    <row r="620" spans="15:15" x14ac:dyDescent="0.3">
      <c r="O620" s="48"/>
    </row>
    <row r="621" spans="15:15" x14ac:dyDescent="0.3">
      <c r="O621" s="48"/>
    </row>
    <row r="622" spans="15:15" x14ac:dyDescent="0.3">
      <c r="O622" s="48"/>
    </row>
    <row r="623" spans="15:15" x14ac:dyDescent="0.3">
      <c r="O623" s="48"/>
    </row>
    <row r="624" spans="15:15" x14ac:dyDescent="0.3">
      <c r="O624" s="48"/>
    </row>
    <row r="625" spans="15:15" x14ac:dyDescent="0.3">
      <c r="O625" s="4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D423-F719-4694-AA94-DB1212AD9064}">
  <dimension ref="A1:V106"/>
  <sheetViews>
    <sheetView topLeftCell="H1" zoomScale="110" zoomScaleNormal="110" workbookViewId="0">
      <selection activeCell="O23" sqref="O23"/>
    </sheetView>
  </sheetViews>
  <sheetFormatPr defaultRowHeight="14.4" x14ac:dyDescent="0.3"/>
  <cols>
    <col min="1" max="1" width="13.109375" customWidth="1"/>
    <col min="3" max="3" width="15.6640625" customWidth="1"/>
    <col min="4" max="4" width="16.21875" customWidth="1"/>
    <col min="5" max="5" width="16.44140625" customWidth="1"/>
    <col min="14" max="14" width="12" customWidth="1"/>
    <col min="17" max="17" width="13.5546875" customWidth="1"/>
  </cols>
  <sheetData>
    <row r="1" spans="1:22" x14ac:dyDescent="0.3">
      <c r="L1" s="24"/>
      <c r="M1" s="11"/>
    </row>
    <row r="2" spans="1:22" x14ac:dyDescent="0.3">
      <c r="B2" s="1" t="s">
        <v>187</v>
      </c>
      <c r="C2" s="1"/>
      <c r="D2" s="1"/>
      <c r="F2" s="1" t="s">
        <v>19</v>
      </c>
      <c r="L2" s="24"/>
      <c r="M2" s="11"/>
      <c r="P2" s="1" t="s">
        <v>20</v>
      </c>
    </row>
    <row r="3" spans="1:22" x14ac:dyDescent="0.3">
      <c r="A3" t="s">
        <v>188</v>
      </c>
      <c r="L3" s="24"/>
      <c r="M3" s="11"/>
    </row>
    <row r="4" spans="1:22" x14ac:dyDescent="0.3">
      <c r="A4">
        <v>100000</v>
      </c>
      <c r="B4" t="s">
        <v>10</v>
      </c>
      <c r="L4" s="24"/>
      <c r="M4" s="11"/>
      <c r="N4" s="6"/>
      <c r="O4" s="8" t="s">
        <v>217</v>
      </c>
      <c r="P4" s="7"/>
      <c r="Q4" s="7"/>
      <c r="R4" s="7"/>
      <c r="S4" s="7"/>
      <c r="T4" s="7"/>
      <c r="U4" s="7"/>
      <c r="V4" s="19"/>
    </row>
    <row r="5" spans="1:22" x14ac:dyDescent="0.3">
      <c r="A5">
        <v>40</v>
      </c>
      <c r="D5" s="1" t="s">
        <v>189</v>
      </c>
      <c r="L5" s="24"/>
      <c r="M5" s="11"/>
      <c r="N5" s="13"/>
      <c r="O5" s="11"/>
      <c r="P5" s="11" t="s">
        <v>66</v>
      </c>
      <c r="Q5" s="71" t="s">
        <v>108</v>
      </c>
      <c r="R5" s="11">
        <v>1.07517440445725</v>
      </c>
      <c r="S5" s="11"/>
      <c r="T5" s="11">
        <v>0.33600000000000002</v>
      </c>
      <c r="U5" s="11"/>
      <c r="V5" s="12">
        <v>3.3330406538174748E-2</v>
      </c>
    </row>
    <row r="6" spans="1:22" x14ac:dyDescent="0.3">
      <c r="A6">
        <f>A4/A5</f>
        <v>2500</v>
      </c>
      <c r="B6" t="s">
        <v>59</v>
      </c>
      <c r="L6" s="24"/>
      <c r="M6" s="11"/>
      <c r="N6" s="13" t="s">
        <v>80</v>
      </c>
      <c r="O6" s="11"/>
      <c r="P6" s="11"/>
      <c r="Q6" s="11"/>
      <c r="R6" s="11" t="s">
        <v>7</v>
      </c>
      <c r="S6" s="11"/>
      <c r="T6" s="11" t="s">
        <v>8</v>
      </c>
      <c r="U6" s="11"/>
      <c r="V6" s="12" t="s">
        <v>9</v>
      </c>
    </row>
    <row r="7" spans="1:22" x14ac:dyDescent="0.3">
      <c r="E7" s="69" t="s">
        <v>108</v>
      </c>
      <c r="F7">
        <v>3.2203561899927843E-3</v>
      </c>
      <c r="H7">
        <v>1.5231414412128033E-3</v>
      </c>
      <c r="J7">
        <v>2.3064713252651022E-4</v>
      </c>
      <c r="L7" s="24"/>
      <c r="M7" s="11"/>
      <c r="N7" s="13">
        <v>10</v>
      </c>
      <c r="O7" s="11" t="s">
        <v>11</v>
      </c>
      <c r="P7" s="11"/>
      <c r="Q7" s="14" t="str">
        <f>E40</f>
        <v>Pujoralaaqqat</v>
      </c>
      <c r="R7" s="14">
        <v>2166.4764249813588</v>
      </c>
      <c r="S7" s="14"/>
      <c r="T7" s="14">
        <v>677.04000000000008</v>
      </c>
      <c r="U7" s="14"/>
      <c r="V7" s="15">
        <v>67.160769174422114</v>
      </c>
    </row>
    <row r="8" spans="1:22" x14ac:dyDescent="0.3">
      <c r="F8" t="s">
        <v>7</v>
      </c>
      <c r="H8" t="s">
        <v>8</v>
      </c>
      <c r="J8" t="s">
        <v>9</v>
      </c>
      <c r="L8" s="24"/>
      <c r="M8" s="11"/>
      <c r="N8" s="13" t="s">
        <v>218</v>
      </c>
      <c r="O8" s="11"/>
      <c r="P8" s="11"/>
      <c r="Q8" s="11"/>
      <c r="R8" s="11"/>
      <c r="S8" s="11"/>
      <c r="T8" s="11"/>
      <c r="U8" s="11"/>
      <c r="V8" s="12"/>
    </row>
    <row r="9" spans="1:22" x14ac:dyDescent="0.3">
      <c r="A9" t="s">
        <v>104</v>
      </c>
      <c r="D9" s="3" t="s">
        <v>213</v>
      </c>
      <c r="E9" s="3" t="str">
        <f>E14</f>
        <v>Silaannarmiilertut</v>
      </c>
      <c r="F9" s="52">
        <f>A4*F7</f>
        <v>322.03561899927843</v>
      </c>
      <c r="G9" s="52"/>
      <c r="H9" s="52">
        <f>H7*A4</f>
        <v>152.31414412128032</v>
      </c>
      <c r="I9" s="52"/>
      <c r="J9" s="52">
        <f>J7*A4</f>
        <v>23.064713252651021</v>
      </c>
      <c r="L9" s="24"/>
      <c r="M9" s="11"/>
      <c r="N9" s="13" t="s">
        <v>208</v>
      </c>
      <c r="O9" s="11"/>
      <c r="P9" s="61">
        <v>0.3</v>
      </c>
      <c r="Q9" s="61" t="s">
        <v>216</v>
      </c>
      <c r="R9" s="61">
        <v>649.94292749440763</v>
      </c>
      <c r="S9" s="61"/>
      <c r="T9" s="61">
        <v>203.11200000000002</v>
      </c>
      <c r="U9" s="61"/>
      <c r="V9" s="62">
        <v>20.148230752326633</v>
      </c>
    </row>
    <row r="10" spans="1:22" x14ac:dyDescent="0.3">
      <c r="L10" s="24"/>
      <c r="M10" s="11"/>
      <c r="N10" s="16">
        <v>2015</v>
      </c>
      <c r="O10" s="17" t="s">
        <v>82</v>
      </c>
      <c r="P10" s="17"/>
      <c r="Q10" s="17"/>
      <c r="R10" s="17"/>
      <c r="S10" s="17"/>
      <c r="T10" s="17"/>
      <c r="U10" s="17"/>
      <c r="V10" s="18"/>
    </row>
    <row r="11" spans="1:22" x14ac:dyDescent="0.3">
      <c r="A11" t="s">
        <v>190</v>
      </c>
      <c r="B11">
        <v>15</v>
      </c>
      <c r="C11" t="s">
        <v>10</v>
      </c>
      <c r="D11" s="1" t="s">
        <v>192</v>
      </c>
      <c r="L11" s="24"/>
      <c r="M11" s="11"/>
    </row>
    <row r="12" spans="1:22" x14ac:dyDescent="0.3">
      <c r="A12" t="s">
        <v>191</v>
      </c>
      <c r="B12">
        <v>40</v>
      </c>
      <c r="C12" t="s">
        <v>10</v>
      </c>
      <c r="E12" s="69" t="s">
        <v>108</v>
      </c>
      <c r="F12">
        <v>3.2203561899927843E-3</v>
      </c>
      <c r="H12">
        <v>1.5231414412128033E-3</v>
      </c>
      <c r="J12">
        <v>2.3064713252651022E-4</v>
      </c>
      <c r="L12" s="24"/>
      <c r="M12" s="11"/>
    </row>
    <row r="13" spans="1:22" x14ac:dyDescent="0.3">
      <c r="B13">
        <f>SUM(B11:B12)</f>
        <v>55</v>
      </c>
      <c r="F13" t="s">
        <v>7</v>
      </c>
      <c r="H13" t="s">
        <v>8</v>
      </c>
      <c r="J13" t="s">
        <v>9</v>
      </c>
      <c r="L13" s="24"/>
      <c r="M13" s="11"/>
    </row>
    <row r="14" spans="1:22" x14ac:dyDescent="0.3">
      <c r="D14" t="s">
        <v>213</v>
      </c>
      <c r="E14" s="3" t="str">
        <f>E20</f>
        <v>Silaannarmiilertut</v>
      </c>
      <c r="F14" s="52">
        <v>322.03561899927797</v>
      </c>
      <c r="G14" s="52"/>
      <c r="H14" s="52">
        <v>152.31414412128032</v>
      </c>
      <c r="I14" s="52"/>
      <c r="J14" s="52">
        <v>23.064713252651021</v>
      </c>
      <c r="L14" s="24"/>
      <c r="M14" s="11"/>
    </row>
    <row r="15" spans="1:22" x14ac:dyDescent="0.3">
      <c r="F15" s="1"/>
      <c r="G15" s="1"/>
      <c r="H15" s="1"/>
      <c r="I15" s="1"/>
      <c r="J15" s="1"/>
      <c r="L15" s="24"/>
      <c r="M15" s="11"/>
    </row>
    <row r="16" spans="1:22" ht="13.8" customHeight="1" x14ac:dyDescent="0.3">
      <c r="L16" s="24"/>
      <c r="M16" s="11"/>
    </row>
    <row r="17" spans="1:13" x14ac:dyDescent="0.3">
      <c r="D17" s="1" t="s">
        <v>193</v>
      </c>
      <c r="L17" s="24"/>
      <c r="M17" s="11"/>
    </row>
    <row r="18" spans="1:13" x14ac:dyDescent="0.3">
      <c r="E18" s="69" t="s">
        <v>108</v>
      </c>
      <c r="F18">
        <v>3.2203561899927843E-3</v>
      </c>
      <c r="H18">
        <v>1.5231414412128033E-3</v>
      </c>
      <c r="J18">
        <v>2.3064713252651022E-4</v>
      </c>
      <c r="L18" s="24"/>
      <c r="M18" s="11"/>
    </row>
    <row r="19" spans="1:13" x14ac:dyDescent="0.3">
      <c r="F19" t="s">
        <v>7</v>
      </c>
      <c r="H19" t="s">
        <v>8</v>
      </c>
      <c r="J19" t="s">
        <v>9</v>
      </c>
      <c r="L19" s="24"/>
      <c r="M19" s="11"/>
    </row>
    <row r="20" spans="1:13" x14ac:dyDescent="0.3">
      <c r="D20" s="3" t="s">
        <v>213</v>
      </c>
      <c r="E20" s="3" t="str">
        <f>E35</f>
        <v>Silaannarmiilertut</v>
      </c>
      <c r="F20" s="52">
        <v>322.03561899927843</v>
      </c>
      <c r="G20" s="52"/>
      <c r="H20" s="52">
        <v>152.31414412128032</v>
      </c>
      <c r="I20" s="52"/>
      <c r="J20" s="52">
        <v>23.064713252651021</v>
      </c>
      <c r="L20" s="24"/>
      <c r="M20" s="11"/>
    </row>
    <row r="21" spans="1:13" x14ac:dyDescent="0.3">
      <c r="L21" s="24"/>
      <c r="M21" s="11"/>
    </row>
    <row r="22" spans="1:13" x14ac:dyDescent="0.3">
      <c r="L22" s="24"/>
      <c r="M22" s="11"/>
    </row>
    <row r="23" spans="1:13" x14ac:dyDescent="0.3">
      <c r="A23" t="s">
        <v>197</v>
      </c>
      <c r="E23" s="69" t="s">
        <v>108</v>
      </c>
      <c r="F23">
        <v>2.4324505845542537</v>
      </c>
      <c r="H23">
        <v>0.59472456526158235</v>
      </c>
      <c r="J23">
        <v>0.22242698740783179</v>
      </c>
      <c r="L23" s="24"/>
      <c r="M23" s="11"/>
    </row>
    <row r="24" spans="1:13" x14ac:dyDescent="0.3">
      <c r="A24" t="s">
        <v>194</v>
      </c>
      <c r="F24" t="s">
        <v>7</v>
      </c>
      <c r="H24" t="s">
        <v>8</v>
      </c>
      <c r="J24" t="s">
        <v>9</v>
      </c>
      <c r="L24" s="24"/>
      <c r="M24" s="11"/>
    </row>
    <row r="25" spans="1:13" x14ac:dyDescent="0.3">
      <c r="A25">
        <v>11.5</v>
      </c>
      <c r="B25" t="s">
        <v>13</v>
      </c>
      <c r="F25" s="1">
        <f>A6*A27*F23</f>
        <v>82095.207228706058</v>
      </c>
      <c r="G25" s="1"/>
      <c r="H25" s="1">
        <f>A6*A27*H23</f>
        <v>20071.954077578404</v>
      </c>
      <c r="I25" s="1"/>
      <c r="J25" s="1">
        <f>A6*A27*J23</f>
        <v>7506.9108250143227</v>
      </c>
      <c r="L25" s="24"/>
      <c r="M25" s="11"/>
    </row>
    <row r="26" spans="1:13" x14ac:dyDescent="0.3">
      <c r="A26">
        <v>2</v>
      </c>
      <c r="B26" t="s">
        <v>13</v>
      </c>
      <c r="L26" s="24"/>
      <c r="M26" s="11"/>
    </row>
    <row r="27" spans="1:13" x14ac:dyDescent="0.3">
      <c r="A27">
        <f>SUM(A25:A26)</f>
        <v>13.5</v>
      </c>
      <c r="B27" t="s">
        <v>13</v>
      </c>
      <c r="L27" s="24"/>
      <c r="M27" s="11"/>
    </row>
    <row r="28" spans="1:13" x14ac:dyDescent="0.3">
      <c r="D28" s="1" t="s">
        <v>203</v>
      </c>
      <c r="E28" s="69" t="s">
        <v>108</v>
      </c>
      <c r="F28">
        <v>1.355569792942968</v>
      </c>
      <c r="H28">
        <v>0.33143146294890685</v>
      </c>
      <c r="J28">
        <v>0.12395536714289117</v>
      </c>
      <c r="L28" s="24"/>
      <c r="M28" s="11"/>
    </row>
    <row r="29" spans="1:13" x14ac:dyDescent="0.3">
      <c r="D29" s="1" t="s">
        <v>202</v>
      </c>
      <c r="F29" t="s">
        <v>7</v>
      </c>
      <c r="H29" t="s">
        <v>8</v>
      </c>
      <c r="J29" t="s">
        <v>9</v>
      </c>
      <c r="L29" s="24"/>
      <c r="M29" s="11"/>
    </row>
    <row r="30" spans="1:13" x14ac:dyDescent="0.3">
      <c r="A30" t="s">
        <v>195</v>
      </c>
      <c r="B30">
        <v>26.4</v>
      </c>
      <c r="C30" t="s">
        <v>10</v>
      </c>
      <c r="F30" s="1">
        <f>A6*A27*F28</f>
        <v>45750.480511825168</v>
      </c>
      <c r="G30" s="1"/>
      <c r="H30" s="1">
        <f>A6*A27*H28</f>
        <v>11185.811874525607</v>
      </c>
      <c r="I30" s="1"/>
      <c r="J30" s="1">
        <f>A6*A27*J28</f>
        <v>4183.4936410725768</v>
      </c>
      <c r="L30" s="24"/>
      <c r="M30" s="11"/>
    </row>
    <row r="31" spans="1:13" x14ac:dyDescent="0.3">
      <c r="A31" t="s">
        <v>196</v>
      </c>
      <c r="L31" s="24"/>
      <c r="M31" s="11"/>
    </row>
    <row r="32" spans="1:13" x14ac:dyDescent="0.3">
      <c r="D32" s="1" t="s">
        <v>201</v>
      </c>
      <c r="F32" s="1">
        <f>F25+F30</f>
        <v>127845.68774053123</v>
      </c>
      <c r="G32" s="1"/>
      <c r="H32" s="1">
        <f>H25+H30</f>
        <v>31257.765952104011</v>
      </c>
      <c r="I32" s="1"/>
      <c r="J32" s="1">
        <f>J25+J30</f>
        <v>11690.4044660869</v>
      </c>
      <c r="L32" s="24"/>
      <c r="M32" s="11"/>
    </row>
    <row r="33" spans="1:13" x14ac:dyDescent="0.3">
      <c r="D33" s="1" t="s">
        <v>150</v>
      </c>
      <c r="L33" s="24"/>
      <c r="M33" s="11"/>
    </row>
    <row r="34" spans="1:13" x14ac:dyDescent="0.3">
      <c r="E34" s="3" t="s">
        <v>213</v>
      </c>
      <c r="L34" s="24"/>
      <c r="M34" s="11"/>
    </row>
    <row r="35" spans="1:13" x14ac:dyDescent="0.3">
      <c r="D35" s="3">
        <v>0.16</v>
      </c>
      <c r="E35" s="3" t="str">
        <f>C50</f>
        <v>Silaannarmiilertut</v>
      </c>
      <c r="F35" s="3">
        <f>F32*D35</f>
        <v>20455.310038484997</v>
      </c>
      <c r="G35" s="3"/>
      <c r="H35" s="3">
        <f>H32*D35</f>
        <v>5001.2425523366419</v>
      </c>
      <c r="I35" s="3"/>
      <c r="J35" s="3">
        <f>J32*D35</f>
        <v>1870.4647145739041</v>
      </c>
      <c r="L35" s="24"/>
      <c r="M35" s="11"/>
    </row>
    <row r="36" spans="1:13" x14ac:dyDescent="0.3">
      <c r="L36" s="24"/>
      <c r="M36" s="11"/>
    </row>
    <row r="37" spans="1:13" x14ac:dyDescent="0.3">
      <c r="L37" s="24"/>
      <c r="M37" s="11"/>
    </row>
    <row r="38" spans="1:13" x14ac:dyDescent="0.3">
      <c r="A38" t="s">
        <v>200</v>
      </c>
      <c r="D38" s="1" t="s">
        <v>204</v>
      </c>
      <c r="E38" s="69" t="s">
        <v>108</v>
      </c>
      <c r="F38">
        <v>2.4324505845542537</v>
      </c>
      <c r="H38">
        <v>0.59472456526158235</v>
      </c>
      <c r="J38">
        <v>0.22242698740783179</v>
      </c>
      <c r="L38" s="24"/>
      <c r="M38" s="11"/>
    </row>
    <row r="39" spans="1:13" x14ac:dyDescent="0.3">
      <c r="A39" t="s">
        <v>198</v>
      </c>
      <c r="F39" t="s">
        <v>7</v>
      </c>
      <c r="H39" t="s">
        <v>8</v>
      </c>
      <c r="J39" t="s">
        <v>9</v>
      </c>
      <c r="L39" s="24"/>
      <c r="M39" s="11"/>
    </row>
    <row r="40" spans="1:13" x14ac:dyDescent="0.3">
      <c r="A40">
        <v>1</v>
      </c>
      <c r="B40" t="s">
        <v>13</v>
      </c>
      <c r="E40" s="1" t="s">
        <v>67</v>
      </c>
      <c r="F40" s="1">
        <f>A42*F38</f>
        <v>6081.1264613856338</v>
      </c>
      <c r="G40" s="1"/>
      <c r="H40" s="1">
        <f>A42*H38</f>
        <v>1486.811413153956</v>
      </c>
      <c r="I40" s="1"/>
      <c r="J40" s="1">
        <f>A42*J38</f>
        <v>556.06746851957951</v>
      </c>
      <c r="L40" s="24"/>
      <c r="M40" s="11"/>
    </row>
    <row r="41" spans="1:13" x14ac:dyDescent="0.3">
      <c r="F41" s="1"/>
      <c r="G41" s="1"/>
      <c r="H41" s="1"/>
      <c r="I41" s="1"/>
      <c r="J41" s="1"/>
      <c r="L41" s="24"/>
      <c r="M41" s="11"/>
    </row>
    <row r="42" spans="1:13" x14ac:dyDescent="0.3">
      <c r="A42">
        <v>2500</v>
      </c>
      <c r="B42" t="s">
        <v>199</v>
      </c>
      <c r="L42" s="24"/>
      <c r="M42" s="11"/>
    </row>
    <row r="43" spans="1:13" x14ac:dyDescent="0.3">
      <c r="D43" s="1" t="str">
        <f>D28</f>
        <v>Lastbiilit</v>
      </c>
      <c r="E43" s="69" t="s">
        <v>108</v>
      </c>
      <c r="F43">
        <v>1.355569792942968</v>
      </c>
      <c r="H43">
        <v>0.33143146294890685</v>
      </c>
      <c r="J43">
        <v>0.12395536714289117</v>
      </c>
      <c r="L43" s="24"/>
      <c r="M43" s="11"/>
    </row>
    <row r="44" spans="1:13" x14ac:dyDescent="0.3">
      <c r="D44" t="str">
        <f>D29</f>
        <v>useqaratik</v>
      </c>
      <c r="F44" t="s">
        <v>7</v>
      </c>
      <c r="H44" t="s">
        <v>8</v>
      </c>
      <c r="J44" t="s">
        <v>9</v>
      </c>
      <c r="L44" s="24"/>
      <c r="M44" s="11"/>
    </row>
    <row r="45" spans="1:13" x14ac:dyDescent="0.3">
      <c r="E45" s="1" t="str">
        <f>E40</f>
        <v>Pujoralaaqqat</v>
      </c>
      <c r="F45" s="1">
        <f>A42*F43</f>
        <v>3388.9244823574199</v>
      </c>
      <c r="G45" s="1"/>
      <c r="H45" s="1">
        <f>A42*H43</f>
        <v>828.57865737226712</v>
      </c>
      <c r="I45" s="1"/>
      <c r="J45" s="1">
        <f>J43*A42</f>
        <v>309.88841785722792</v>
      </c>
      <c r="L45" s="24"/>
      <c r="M45" s="11"/>
    </row>
    <row r="46" spans="1:13" x14ac:dyDescent="0.3">
      <c r="L46" s="24"/>
      <c r="M46" s="11"/>
    </row>
    <row r="47" spans="1:13" x14ac:dyDescent="0.3">
      <c r="D47" s="1" t="s">
        <v>204</v>
      </c>
      <c r="E47" s="1" t="str">
        <f>E45</f>
        <v>Pujoralaaqqat</v>
      </c>
      <c r="F47" s="1">
        <f>F40+F45</f>
        <v>9470.0509437430537</v>
      </c>
      <c r="G47" s="1"/>
      <c r="H47" s="1">
        <f>H40+H45</f>
        <v>2315.3900705262231</v>
      </c>
      <c r="I47" s="1"/>
      <c r="J47" s="1">
        <f>J40+J45</f>
        <v>865.95588637680748</v>
      </c>
      <c r="L47" s="24"/>
      <c r="M47" s="11"/>
    </row>
    <row r="48" spans="1:13" x14ac:dyDescent="0.3">
      <c r="D48" s="1" t="s">
        <v>162</v>
      </c>
      <c r="L48" s="24"/>
      <c r="M48" s="11"/>
    </row>
    <row r="49" spans="1:13" x14ac:dyDescent="0.3">
      <c r="L49" s="24"/>
      <c r="M49" s="11"/>
    </row>
    <row r="50" spans="1:13" x14ac:dyDescent="0.3">
      <c r="C50" s="63" t="str">
        <f>C66</f>
        <v>Silaannarmiilertut</v>
      </c>
      <c r="D50" s="63">
        <v>0.57999999999999996</v>
      </c>
      <c r="E50" s="63" t="s">
        <v>214</v>
      </c>
      <c r="F50" s="63">
        <f>F47*D50</f>
        <v>5492.6295473709706</v>
      </c>
      <c r="G50" s="63"/>
      <c r="H50" s="63">
        <f>H47*D50</f>
        <v>1342.9262409052094</v>
      </c>
      <c r="I50" s="63"/>
      <c r="J50" s="63">
        <f>J47*D50</f>
        <v>502.2544140985483</v>
      </c>
      <c r="L50" s="24"/>
      <c r="M50" s="11"/>
    </row>
    <row r="51" spans="1:13" x14ac:dyDescent="0.3">
      <c r="L51" s="24"/>
      <c r="M51" s="11"/>
    </row>
    <row r="52" spans="1:13" x14ac:dyDescent="0.3">
      <c r="L52" s="24"/>
      <c r="M52" s="11"/>
    </row>
    <row r="53" spans="1:13" x14ac:dyDescent="0.3">
      <c r="D53" s="1" t="s">
        <v>205</v>
      </c>
      <c r="L53" s="24"/>
      <c r="M53" s="11"/>
    </row>
    <row r="54" spans="1:13" x14ac:dyDescent="0.3">
      <c r="E54" s="69" t="s">
        <v>108</v>
      </c>
      <c r="F54">
        <v>3.2203561899927843E-3</v>
      </c>
      <c r="H54">
        <v>1.5231414412128033E-3</v>
      </c>
      <c r="J54">
        <v>2.3064713252651022E-4</v>
      </c>
      <c r="L54" s="24"/>
      <c r="M54" s="11"/>
    </row>
    <row r="55" spans="1:13" x14ac:dyDescent="0.3">
      <c r="F55" t="s">
        <v>7</v>
      </c>
      <c r="H55" t="s">
        <v>8</v>
      </c>
      <c r="J55" t="s">
        <v>9</v>
      </c>
      <c r="L55" s="24"/>
      <c r="M55" s="11"/>
    </row>
    <row r="56" spans="1:13" x14ac:dyDescent="0.3">
      <c r="F56">
        <v>322.03561899927843</v>
      </c>
      <c r="H56">
        <v>152.31414412128032</v>
      </c>
      <c r="J56">
        <v>23.064713252651021</v>
      </c>
      <c r="L56" s="24"/>
      <c r="M56" s="11"/>
    </row>
    <row r="57" spans="1:13" x14ac:dyDescent="0.3">
      <c r="L57" s="24"/>
      <c r="M57" s="11"/>
    </row>
    <row r="58" spans="1:13" x14ac:dyDescent="0.3">
      <c r="D58" s="63" t="str">
        <f>E81</f>
        <v>Silaannarmiilertut</v>
      </c>
      <c r="E58" s="63">
        <v>0.3</v>
      </c>
      <c r="F58" s="63">
        <f>F56*E58</f>
        <v>96.610685699783531</v>
      </c>
      <c r="G58" s="63"/>
      <c r="H58" s="63">
        <f>H56*E58</f>
        <v>45.694243236384096</v>
      </c>
      <c r="I58" s="63"/>
      <c r="J58" s="63">
        <f>J56*E58</f>
        <v>6.9194139757953064</v>
      </c>
      <c r="L58" s="24"/>
      <c r="M58" s="11"/>
    </row>
    <row r="59" spans="1:13" x14ac:dyDescent="0.3">
      <c r="A59" t="s">
        <v>206</v>
      </c>
      <c r="L59" s="24"/>
      <c r="M59" s="11"/>
    </row>
    <row r="60" spans="1:13" x14ac:dyDescent="0.3">
      <c r="A60" t="s">
        <v>196</v>
      </c>
      <c r="B60">
        <v>26.4</v>
      </c>
      <c r="C60" t="s">
        <v>10</v>
      </c>
      <c r="L60" s="24"/>
      <c r="M60" s="11"/>
    </row>
    <row r="61" spans="1:13" x14ac:dyDescent="0.3">
      <c r="A61" t="s">
        <v>207</v>
      </c>
      <c r="D61" s="1" t="s">
        <v>211</v>
      </c>
      <c r="J61">
        <v>3.1E-2</v>
      </c>
      <c r="L61" s="24"/>
      <c r="M61" s="11"/>
    </row>
    <row r="62" spans="1:13" x14ac:dyDescent="0.3">
      <c r="A62" t="s">
        <v>208</v>
      </c>
      <c r="E62" s="69" t="s">
        <v>108</v>
      </c>
      <c r="F62">
        <v>1.07517440445725</v>
      </c>
      <c r="H62">
        <v>0.33600000000000002</v>
      </c>
      <c r="J62">
        <f>F62*J61</f>
        <v>3.3330406538174748E-2</v>
      </c>
      <c r="L62" s="24"/>
      <c r="M62" s="11"/>
    </row>
    <row r="63" spans="1:13" x14ac:dyDescent="0.3">
      <c r="A63">
        <v>2015</v>
      </c>
      <c r="B63" t="s">
        <v>82</v>
      </c>
      <c r="F63" t="s">
        <v>7</v>
      </c>
      <c r="H63" t="s">
        <v>8</v>
      </c>
      <c r="J63" t="s">
        <v>9</v>
      </c>
      <c r="L63" s="24"/>
      <c r="M63" s="11"/>
    </row>
    <row r="64" spans="1:13" x14ac:dyDescent="0.3">
      <c r="E64" s="1" t="str">
        <f>D58</f>
        <v>Silaannarmiilertut</v>
      </c>
      <c r="F64" s="1">
        <f>A63*F62</f>
        <v>2166.4764249813588</v>
      </c>
      <c r="G64" s="1"/>
      <c r="H64" s="1">
        <f>A63*H62</f>
        <v>677.04000000000008</v>
      </c>
      <c r="I64" s="1"/>
      <c r="J64" s="1">
        <f>J62*A63</f>
        <v>67.160769174422114</v>
      </c>
      <c r="L64" s="24"/>
      <c r="M64" s="11"/>
    </row>
    <row r="65" spans="1:13" x14ac:dyDescent="0.3">
      <c r="A65" t="s">
        <v>209</v>
      </c>
      <c r="F65" s="1"/>
      <c r="G65" s="1"/>
      <c r="H65" s="1"/>
      <c r="I65" s="1"/>
      <c r="J65" s="1"/>
      <c r="L65" s="24"/>
      <c r="M65" s="11"/>
    </row>
    <row r="66" spans="1:13" x14ac:dyDescent="0.3">
      <c r="A66">
        <v>10</v>
      </c>
      <c r="B66" t="s">
        <v>11</v>
      </c>
      <c r="C66" s="63" t="str">
        <f>E81</f>
        <v>Silaannarmiilertut</v>
      </c>
      <c r="D66" s="63">
        <v>0.3</v>
      </c>
      <c r="E66" s="63" t="s">
        <v>214</v>
      </c>
      <c r="F66" s="63">
        <f>D66*F64</f>
        <v>649.94292749440763</v>
      </c>
      <c r="G66" s="63"/>
      <c r="H66" s="63">
        <f>H64*D66</f>
        <v>203.11200000000002</v>
      </c>
      <c r="I66" s="63"/>
      <c r="J66" s="63">
        <f>J64*D66</f>
        <v>20.148230752326633</v>
      </c>
      <c r="L66" s="24"/>
      <c r="M66" s="11"/>
    </row>
    <row r="67" spans="1:13" x14ac:dyDescent="0.3">
      <c r="L67" s="24"/>
      <c r="M67" s="11"/>
    </row>
    <row r="68" spans="1:13" x14ac:dyDescent="0.3">
      <c r="A68" t="s">
        <v>210</v>
      </c>
      <c r="D68" s="1" t="s">
        <v>212</v>
      </c>
      <c r="L68" s="24"/>
      <c r="M68" s="11"/>
    </row>
    <row r="69" spans="1:13" x14ac:dyDescent="0.3">
      <c r="A69">
        <f>A63*A66</f>
        <v>20150</v>
      </c>
      <c r="B69" t="s">
        <v>13</v>
      </c>
      <c r="E69" s="69" t="s">
        <v>108</v>
      </c>
      <c r="F69">
        <v>1.7482461605137156</v>
      </c>
      <c r="H69">
        <v>0.42743928463906683</v>
      </c>
      <c r="J69">
        <v>0.15986229245501099</v>
      </c>
      <c r="L69" s="24"/>
      <c r="M69" s="11"/>
    </row>
    <row r="70" spans="1:13" x14ac:dyDescent="0.3">
      <c r="F70" t="s">
        <v>7</v>
      </c>
      <c r="H70" t="s">
        <v>8</v>
      </c>
      <c r="J70" t="s">
        <v>9</v>
      </c>
      <c r="L70" s="24"/>
      <c r="M70" s="11"/>
    </row>
    <row r="71" spans="1:13" x14ac:dyDescent="0.3">
      <c r="E71" s="1" t="str">
        <f>E64</f>
        <v>Silaannarmiilertut</v>
      </c>
      <c r="F71" s="1">
        <f>A69*F69</f>
        <v>35227.160134351368</v>
      </c>
      <c r="G71" s="1"/>
      <c r="H71" s="1">
        <f>H69*A69</f>
        <v>8612.9015854771969</v>
      </c>
      <c r="I71" s="1"/>
      <c r="J71" s="1">
        <f>J69*A69</f>
        <v>3221.2251929684717</v>
      </c>
      <c r="L71" s="24"/>
      <c r="M71" s="11"/>
    </row>
    <row r="72" spans="1:13" x14ac:dyDescent="0.3">
      <c r="L72" s="24"/>
      <c r="M72" s="11"/>
    </row>
    <row r="73" spans="1:13" x14ac:dyDescent="0.3">
      <c r="D73" s="63">
        <v>0.57999999999999996</v>
      </c>
      <c r="E73" s="63" t="str">
        <f>E66</f>
        <v>aasakkut</v>
      </c>
      <c r="F73" s="63">
        <f>F71*D73</f>
        <v>20431.752877923791</v>
      </c>
      <c r="G73" s="63"/>
      <c r="H73" s="63">
        <f>H71*D73</f>
        <v>4995.4829195767743</v>
      </c>
      <c r="I73" s="63"/>
      <c r="J73" s="63">
        <f>J71*D73</f>
        <v>1868.3106119217134</v>
      </c>
      <c r="L73" s="24"/>
      <c r="M73" s="11"/>
    </row>
    <row r="74" spans="1:13" x14ac:dyDescent="0.3">
      <c r="L74" s="24"/>
      <c r="M74" s="11"/>
    </row>
    <row r="75" spans="1:13" x14ac:dyDescent="0.3">
      <c r="L75" s="24"/>
      <c r="M75" s="11"/>
    </row>
    <row r="76" spans="1:13" x14ac:dyDescent="0.3">
      <c r="D76" s="22" t="s">
        <v>215</v>
      </c>
      <c r="E76" s="7"/>
      <c r="F76" s="7"/>
      <c r="G76" s="7"/>
      <c r="H76" s="7"/>
      <c r="I76" s="7"/>
      <c r="J76" s="19"/>
      <c r="L76" s="24"/>
      <c r="M76" s="11"/>
    </row>
    <row r="77" spans="1:13" x14ac:dyDescent="0.3">
      <c r="D77" s="13"/>
      <c r="E77" s="11"/>
      <c r="F77" s="11"/>
      <c r="G77" s="11"/>
      <c r="H77" s="11"/>
      <c r="I77" s="11"/>
      <c r="J77" s="12"/>
      <c r="L77" s="24"/>
      <c r="M77" s="11"/>
    </row>
    <row r="78" spans="1:13" x14ac:dyDescent="0.3">
      <c r="D78" s="13"/>
      <c r="E78" s="11" t="s">
        <v>66</v>
      </c>
      <c r="F78" s="11" t="s">
        <v>7</v>
      </c>
      <c r="G78" s="11"/>
      <c r="H78" s="11" t="s">
        <v>8</v>
      </c>
      <c r="I78" s="11"/>
      <c r="J78" s="12" t="s">
        <v>9</v>
      </c>
      <c r="L78" s="24"/>
      <c r="M78" s="11"/>
    </row>
    <row r="79" spans="1:13" x14ac:dyDescent="0.3">
      <c r="D79" s="13"/>
      <c r="E79" s="14" t="str">
        <f>E47</f>
        <v>Pujoralaaqqat</v>
      </c>
      <c r="F79" s="14">
        <f>F9+F14+F20+F32+F47+F56+F64+F71</f>
        <v>175997.5177196041</v>
      </c>
      <c r="G79" s="14"/>
      <c r="H79" s="14">
        <f>H9+H14+H20+H32+H47+H56+H64+H71</f>
        <v>43472.35418459255</v>
      </c>
      <c r="I79" s="14"/>
      <c r="J79" s="15">
        <f>J9+J14+J20+J32+J47+J56+J64+J71</f>
        <v>15937.005167617208</v>
      </c>
      <c r="L79" s="24"/>
      <c r="M79" s="11"/>
    </row>
    <row r="80" spans="1:13" x14ac:dyDescent="0.3">
      <c r="D80" s="13"/>
      <c r="E80" s="11"/>
      <c r="F80" s="11"/>
      <c r="G80" s="11"/>
      <c r="H80" s="11"/>
      <c r="I80" s="11"/>
      <c r="J80" s="12"/>
      <c r="L80" s="24"/>
      <c r="M80" s="11"/>
    </row>
    <row r="81" spans="4:13" x14ac:dyDescent="0.3">
      <c r="D81" s="16"/>
      <c r="E81" s="20" t="s">
        <v>68</v>
      </c>
      <c r="F81" s="20">
        <f>F9+F14+F20+F35+F50+F58+F66+F73</f>
        <v>48092.352933971786</v>
      </c>
      <c r="G81" s="20"/>
      <c r="H81" s="20">
        <f>H9+H14+H20+H35+H50+H58+H66+H73</f>
        <v>12045.400388418851</v>
      </c>
      <c r="I81" s="20"/>
      <c r="J81" s="21">
        <f>J9+J14+J20+J35+J50+J58+J66+J73</f>
        <v>4337.2915250802407</v>
      </c>
      <c r="L81" s="24"/>
      <c r="M81" s="11"/>
    </row>
    <row r="82" spans="4:13" x14ac:dyDescent="0.3">
      <c r="L82" s="24"/>
      <c r="M82" s="11"/>
    </row>
    <row r="83" spans="4:13" x14ac:dyDescent="0.3">
      <c r="L83" s="24"/>
      <c r="M83" s="11"/>
    </row>
    <row r="84" spans="4:13" x14ac:dyDescent="0.3">
      <c r="L84" s="24"/>
      <c r="M84" s="11"/>
    </row>
    <row r="85" spans="4:13" x14ac:dyDescent="0.3">
      <c r="L85" s="24"/>
      <c r="M85" s="11"/>
    </row>
    <row r="86" spans="4:13" x14ac:dyDescent="0.3">
      <c r="L86" s="24"/>
      <c r="M86" s="11"/>
    </row>
    <row r="87" spans="4:13" x14ac:dyDescent="0.3">
      <c r="L87" s="24"/>
      <c r="M87" s="11"/>
    </row>
    <row r="88" spans="4:13" x14ac:dyDescent="0.3">
      <c r="L88" s="24"/>
      <c r="M88" s="11"/>
    </row>
    <row r="89" spans="4:13" x14ac:dyDescent="0.3">
      <c r="L89" s="24"/>
      <c r="M89" s="11"/>
    </row>
    <row r="90" spans="4:13" x14ac:dyDescent="0.3">
      <c r="L90" s="24"/>
      <c r="M90" s="11"/>
    </row>
    <row r="91" spans="4:13" x14ac:dyDescent="0.3">
      <c r="L91" s="24"/>
      <c r="M91" s="11"/>
    </row>
    <row r="92" spans="4:13" x14ac:dyDescent="0.3">
      <c r="L92" s="24"/>
      <c r="M92" s="11"/>
    </row>
    <row r="93" spans="4:13" x14ac:dyDescent="0.3">
      <c r="L93" s="24"/>
      <c r="M93" s="11"/>
    </row>
    <row r="94" spans="4:13" x14ac:dyDescent="0.3">
      <c r="L94" s="24"/>
      <c r="M94" s="11"/>
    </row>
    <row r="95" spans="4:13" x14ac:dyDescent="0.3">
      <c r="L95" s="24"/>
      <c r="M95" s="11"/>
    </row>
    <row r="96" spans="4:13" x14ac:dyDescent="0.3">
      <c r="L96" s="24"/>
      <c r="M96" s="11"/>
    </row>
    <row r="97" spans="12:13" x14ac:dyDescent="0.3">
      <c r="L97" s="24"/>
      <c r="M97" s="11"/>
    </row>
    <row r="98" spans="12:13" x14ac:dyDescent="0.3">
      <c r="L98" s="24"/>
      <c r="M98" s="11"/>
    </row>
    <row r="99" spans="12:13" x14ac:dyDescent="0.3">
      <c r="L99" s="24"/>
      <c r="M99" s="11"/>
    </row>
    <row r="100" spans="12:13" x14ac:dyDescent="0.3">
      <c r="L100" s="24"/>
      <c r="M100" s="11"/>
    </row>
    <row r="101" spans="12:13" x14ac:dyDescent="0.3">
      <c r="L101" s="24"/>
      <c r="M101" s="11"/>
    </row>
    <row r="102" spans="12:13" x14ac:dyDescent="0.3">
      <c r="L102" s="24"/>
      <c r="M102" s="11"/>
    </row>
    <row r="103" spans="12:13" x14ac:dyDescent="0.3">
      <c r="L103" s="24"/>
      <c r="M103" s="11"/>
    </row>
    <row r="104" spans="12:13" x14ac:dyDescent="0.3">
      <c r="L104" s="24"/>
      <c r="M104" s="11"/>
    </row>
    <row r="105" spans="12:13" x14ac:dyDescent="0.3">
      <c r="L105" s="24"/>
      <c r="M105" s="11"/>
    </row>
    <row r="106" spans="12:13" x14ac:dyDescent="0.3">
      <c r="L106" s="24"/>
      <c r="M10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Qillerineq &amp; qaartitsineq</vt:lpstr>
      <vt:lpstr>Itersaliarsuarni bulldozererneq</vt:lpstr>
      <vt:lpstr>Itersaliarsuarni usilersorneq</vt:lpstr>
      <vt:lpstr>Ujaqqat qaleriissarsuit</vt:lpstr>
      <vt:lpstr>Aserorterivimmi usigiarneq</vt:lpstr>
      <vt:lpstr>Aqqusernit tangiinut naatsorsui</vt:lpstr>
      <vt:lpstr>Aatsitassarsiorfimmi aqqusernit</vt:lpstr>
      <vt:lpstr>Aqqusineq-Siss- Aatsi</vt:lpstr>
      <vt:lpstr>Aqq.-aserfall.</vt:lpstr>
      <vt:lpstr>Katillugit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Biibi-Tove Rehtmar</dc:creator>
  <cp:lastModifiedBy>Biibi-Tove Rehtmar</cp:lastModifiedBy>
  <dcterms:created xsi:type="dcterms:W3CDTF">2022-04-18T21:18:09Z</dcterms:created>
  <dcterms:modified xsi:type="dcterms:W3CDTF">2022-04-25T18:18:55Z</dcterms:modified>
</cp:coreProperties>
</file>